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740" windowHeight="11625"/>
  </bookViews>
  <sheets>
    <sheet name="评审意见表" sheetId="1" r:id="rId1"/>
    <sheet name="审核清单 (2)" sheetId="5" r:id="rId2"/>
  </sheets>
  <calcPr calcId="144525"/>
</workbook>
</file>

<file path=xl/sharedStrings.xml><?xml version="1.0" encoding="utf-8"?>
<sst xmlns="http://schemas.openxmlformats.org/spreadsheetml/2006/main" count="144" uniqueCount="112">
  <si>
    <t>福建省文物局申请2025年国家文物保护专项
项目预算专家组评审意见表</t>
  </si>
  <si>
    <t>评审单位：福建省文物局</t>
  </si>
  <si>
    <t>单位：元</t>
  </si>
  <si>
    <t>项目编号</t>
  </si>
  <si>
    <t>24-1-02-3500-0451</t>
  </si>
  <si>
    <t>项目名称</t>
  </si>
  <si>
    <t>官田李氏大宗祠彩画保护修复工程</t>
  </si>
  <si>
    <t>项目单位</t>
  </si>
  <si>
    <t xml:space="preserve">
上杭县文化体育和旅游局</t>
  </si>
  <si>
    <t>方案批复文号</t>
  </si>
  <si>
    <t>闽文物字〔2023〕275号</t>
  </si>
  <si>
    <t>中央财政补助经费申请金额</t>
  </si>
  <si>
    <t>中央财政补助经费审核金额</t>
  </si>
  <si>
    <t>项目概况</t>
  </si>
  <si>
    <t xml:space="preserve">    官田李氏大宗祠于清道光十六年由李氏后裔为纪念其入闽始祖李火德公所建，被誉为“客家第一祠”。占地面积 6135平方米，坐北朝南，砖木结构。作为李氏后人祭祀、供奉其先祖的重要场所，宗祠不仅集合了清末官式建筑与闽南客家农舍建筑的独特艺术，而且保存了具有当地文化特色的精美壁画和油饰彩画，祠堂中厅两边的墙壁上还写有宋朝宰相文天祥遗墨“忠孝廉节”四个大字作为家训，教育子孙后代为人忠孝仁义，字体刚劲有力，均畅宏泽。2013年5月，官田李氏大宗祠被国务院公布为第七批全国重点文物保护单位。</t>
  </si>
  <si>
    <t>支出细目</t>
  </si>
  <si>
    <t>申请中央财政补助经费</t>
  </si>
  <si>
    <t>增减金额</t>
  </si>
  <si>
    <t>评审意见和核减理由</t>
  </si>
  <si>
    <t>审核金额</t>
  </si>
  <si>
    <t>备注</t>
  </si>
  <si>
    <t>序号</t>
  </si>
  <si>
    <t>合 计</t>
  </si>
  <si>
    <t>---</t>
  </si>
  <si>
    <t>--</t>
  </si>
  <si>
    <t>一</t>
  </si>
  <si>
    <t>工程费用</t>
  </si>
  <si>
    <t>部分项目单价偏高，部分项目不在设计方案中，予以核减。</t>
  </si>
  <si>
    <t>二</t>
  </si>
  <si>
    <t>工程建设其他费</t>
  </si>
  <si>
    <t>勘察费</t>
  </si>
  <si>
    <t>漏项调增</t>
  </si>
  <si>
    <t>按2%计取</t>
  </si>
  <si>
    <t>设计费</t>
  </si>
  <si>
    <t>计算基数改变核减</t>
  </si>
  <si>
    <t>按6%计取</t>
  </si>
  <si>
    <t>工程监理费</t>
  </si>
  <si>
    <t>按3.3%计取</t>
  </si>
  <si>
    <t>建设单位管理费</t>
  </si>
  <si>
    <t>计算基数改变核增</t>
  </si>
  <si>
    <t>按1.5%计取</t>
  </si>
  <si>
    <t>工程量清单和招标控制价编制费</t>
  </si>
  <si>
    <t>按0.58%计取</t>
  </si>
  <si>
    <t>招标代理费</t>
  </si>
  <si>
    <t>按1%计取</t>
  </si>
  <si>
    <t>审计费</t>
  </si>
  <si>
    <t>按0.3%计取</t>
  </si>
  <si>
    <t>工程保险费</t>
  </si>
  <si>
    <t>招投标交易服务费</t>
  </si>
  <si>
    <t>多报核减</t>
  </si>
  <si>
    <t>资料整理费</t>
  </si>
  <si>
    <t>专家咨询费</t>
  </si>
  <si>
    <t>研究实验费</t>
  </si>
  <si>
    <t>三</t>
  </si>
  <si>
    <t>基本预备费</t>
  </si>
  <si>
    <t>漏报核增</t>
  </si>
  <si>
    <t>按（一）+（二）之和的5%取费</t>
  </si>
  <si>
    <t>评审专家综合意见及建议</t>
  </si>
  <si>
    <r>
      <rPr>
        <sz val="12"/>
        <color rgb="FFFF0000"/>
        <rFont val="宋体"/>
        <charset val="134"/>
        <scheme val="minor"/>
      </rPr>
      <t xml:space="preserve">  </t>
    </r>
    <r>
      <rPr>
        <sz val="12"/>
        <rFont val="宋体"/>
        <charset val="134"/>
        <scheme val="minor"/>
      </rPr>
      <t xml:space="preserve"> 整体工程量及综合单价偏高。因工程费用核减，设计费、工程监理费、招标代理费、审计费、工程保险费因费率改变予以核减；建设单位管理费、工程量清单和招标控制价编制费因费率改变予以核增；招投标交易服务费、资料整理费、专家咨询费、研究实验费多报予以核减；勘察费、基本预备费因漏报予以调增；经审核调整后，该项目造价总体基本合理。</t>
    </r>
  </si>
  <si>
    <t>评审专家签字</t>
  </si>
  <si>
    <t>项目编码</t>
  </si>
  <si>
    <t>计量单位</t>
  </si>
  <si>
    <t>审前</t>
  </si>
  <si>
    <t>审后</t>
  </si>
  <si>
    <t>核增减</t>
  </si>
  <si>
    <t>工程量</t>
  </si>
  <si>
    <t>综合单价</t>
  </si>
  <si>
    <t>合价</t>
  </si>
  <si>
    <t>合计</t>
  </si>
  <si>
    <t>01B007</t>
  </si>
  <si>
    <t>保护前预加固</t>
  </si>
  <si>
    <t>m2</t>
  </si>
  <si>
    <t>4883.22</t>
  </si>
  <si>
    <t>01B006</t>
  </si>
  <si>
    <t>精细除尘</t>
  </si>
  <si>
    <t>10553.61</t>
  </si>
  <si>
    <t>01B001</t>
  </si>
  <si>
    <t>裂缝修补</t>
  </si>
  <si>
    <t>m</t>
  </si>
  <si>
    <t>630.78</t>
  </si>
  <si>
    <t>01B002</t>
  </si>
  <si>
    <t>龟裂回贴</t>
  </si>
  <si>
    <t>20885.95</t>
  </si>
  <si>
    <t>01B003</t>
  </si>
  <si>
    <t>地仗回贴、修补</t>
  </si>
  <si>
    <t>01B004</t>
  </si>
  <si>
    <t>颜料局部补绘</t>
  </si>
  <si>
    <t>15213.22</t>
  </si>
  <si>
    <t>01B005</t>
  </si>
  <si>
    <t>金层补绘</t>
  </si>
  <si>
    <t>11963.93</t>
  </si>
  <si>
    <t>01B008</t>
  </si>
  <si>
    <t>结垢、水渍清洗</t>
  </si>
  <si>
    <t>24063.52</t>
  </si>
  <si>
    <t>01B009</t>
  </si>
  <si>
    <t>油烟污渍清洗</t>
  </si>
  <si>
    <t>24075.52</t>
  </si>
  <si>
    <t>01B010</t>
  </si>
  <si>
    <t>动物损害清理</t>
  </si>
  <si>
    <t>24319.04</t>
  </si>
  <si>
    <t>01B011</t>
  </si>
  <si>
    <t>微生物损害清理</t>
  </si>
  <si>
    <t>01B012</t>
  </si>
  <si>
    <t>人为损害修补</t>
  </si>
  <si>
    <t>18251.16</t>
  </si>
  <si>
    <t>01B013</t>
  </si>
  <si>
    <t>施工过程中拍摄存档</t>
  </si>
  <si>
    <t>498.99</t>
  </si>
  <si>
    <t>01B014</t>
  </si>
  <si>
    <t>施工过程中试验检测</t>
  </si>
  <si>
    <t>622.50</t>
  </si>
  <si>
    <t>合  计</t>
  </si>
</sst>
</file>

<file path=xl/styles.xml><?xml version="1.0" encoding="utf-8"?>
<styleSheet xmlns="http://schemas.openxmlformats.org/spreadsheetml/2006/main" xmlns:xr9="http://schemas.microsoft.com/office/spreadsheetml/2016/revision9">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8">
    <font>
      <sz val="11"/>
      <color theme="1"/>
      <name val="宋体"/>
      <charset val="134"/>
      <scheme val="minor"/>
    </font>
    <font>
      <sz val="10"/>
      <name val="宋体"/>
      <charset val="134"/>
    </font>
    <font>
      <sz val="9"/>
      <color theme="1"/>
      <name val="宋体"/>
      <charset val="134"/>
      <scheme val="minor"/>
    </font>
    <font>
      <sz val="9"/>
      <color theme="1"/>
      <name val="宋体"/>
      <charset val="134"/>
    </font>
    <font>
      <sz val="16"/>
      <name val="方正小标宋简体"/>
      <charset val="134"/>
    </font>
    <font>
      <sz val="12"/>
      <name val="宋体"/>
      <charset val="134"/>
      <scheme val="minor"/>
    </font>
    <font>
      <sz val="12"/>
      <color theme="1"/>
      <name val="宋体"/>
      <charset val="134"/>
      <scheme val="minor"/>
    </font>
    <font>
      <b/>
      <sz val="12"/>
      <color theme="1"/>
      <name val="宋体"/>
      <charset val="134"/>
      <scheme val="minor"/>
    </font>
    <font>
      <b/>
      <sz val="12"/>
      <name val="宋体"/>
      <charset val="134"/>
      <scheme val="minor"/>
    </font>
    <font>
      <sz val="12"/>
      <color theme="1"/>
      <name val="宋体"/>
      <charset val="134"/>
    </font>
    <font>
      <b/>
      <sz val="12"/>
      <color indexed="8"/>
      <name val="宋体"/>
      <charset val="134"/>
    </font>
    <font>
      <b/>
      <sz val="12"/>
      <name val="宋体"/>
      <charset val="134"/>
    </font>
    <font>
      <sz val="12"/>
      <color rgb="FFFF0000"/>
      <name val="宋体"/>
      <charset val="134"/>
      <scheme val="minor"/>
    </font>
    <font>
      <b/>
      <sz val="12"/>
      <color theme="1"/>
      <name val="楷体"/>
      <charset val="134"/>
    </font>
    <font>
      <sz val="10"/>
      <color theme="1"/>
      <name val="宋体"/>
      <charset val="134"/>
      <scheme val="minor"/>
    </font>
    <font>
      <sz val="10"/>
      <color rgb="FF000000"/>
      <name val="宋体"/>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theme="1"/>
      <name val="Calibri"/>
      <charset val="134"/>
    </font>
    <font>
      <sz val="12"/>
      <color indexed="8"/>
      <name val="宋体"/>
      <charset val="134"/>
    </font>
  </fonts>
  <fills count="36">
    <fill>
      <patternFill patternType="none"/>
    </fill>
    <fill>
      <patternFill patternType="gray125"/>
    </fill>
    <fill>
      <patternFill patternType="solid">
        <fgColor indexed="9"/>
        <bgColor indexed="1"/>
      </patternFill>
    </fill>
    <fill>
      <patternFill patternType="solid">
        <fgColor theme="2"/>
        <bgColor indexed="64"/>
      </patternFill>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4">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0" fillId="5" borderId="4"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5" applyNumberFormat="0" applyFill="0" applyAlignment="0" applyProtection="0">
      <alignment vertical="center"/>
    </xf>
    <xf numFmtId="0" fontId="23" fillId="0" borderId="5" applyNumberFormat="0" applyFill="0" applyAlignment="0" applyProtection="0">
      <alignment vertical="center"/>
    </xf>
    <xf numFmtId="0" fontId="24" fillId="0" borderId="6" applyNumberFormat="0" applyFill="0" applyAlignment="0" applyProtection="0">
      <alignment vertical="center"/>
    </xf>
    <xf numFmtId="0" fontId="24" fillId="0" borderId="0" applyNumberFormat="0" applyFill="0" applyBorder="0" applyAlignment="0" applyProtection="0">
      <alignment vertical="center"/>
    </xf>
    <xf numFmtId="0" fontId="25" fillId="6" borderId="7" applyNumberFormat="0" applyAlignment="0" applyProtection="0">
      <alignment vertical="center"/>
    </xf>
    <xf numFmtId="0" fontId="26" fillId="7" borderId="8" applyNumberFormat="0" applyAlignment="0" applyProtection="0">
      <alignment vertical="center"/>
    </xf>
    <xf numFmtId="0" fontId="27" fillId="7" borderId="7" applyNumberFormat="0" applyAlignment="0" applyProtection="0">
      <alignment vertical="center"/>
    </xf>
    <xf numFmtId="0" fontId="28" fillId="8" borderId="9" applyNumberFormat="0" applyAlignment="0" applyProtection="0">
      <alignment vertical="center"/>
    </xf>
    <xf numFmtId="0" fontId="29" fillId="0" borderId="10" applyNumberFormat="0" applyFill="0" applyAlignment="0" applyProtection="0">
      <alignment vertical="center"/>
    </xf>
    <xf numFmtId="0" fontId="30" fillId="0" borderId="11" applyNumberFormat="0" applyFill="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3" fillId="11" borderId="0" applyNumberFormat="0" applyBorder="0" applyAlignment="0" applyProtection="0">
      <alignment vertical="center"/>
    </xf>
    <xf numFmtId="0" fontId="34" fillId="12" borderId="0" applyNumberFormat="0" applyBorder="0" applyAlignment="0" applyProtection="0">
      <alignment vertical="center"/>
    </xf>
    <xf numFmtId="0" fontId="35" fillId="13" borderId="0" applyNumberFormat="0" applyBorder="0" applyAlignment="0" applyProtection="0">
      <alignment vertical="center"/>
    </xf>
    <xf numFmtId="0" fontId="35" fillId="14" borderId="0" applyNumberFormat="0" applyBorder="0" applyAlignment="0" applyProtection="0">
      <alignment vertical="center"/>
    </xf>
    <xf numFmtId="0" fontId="34" fillId="15" borderId="0" applyNumberFormat="0" applyBorder="0" applyAlignment="0" applyProtection="0">
      <alignment vertical="center"/>
    </xf>
    <xf numFmtId="0" fontId="34" fillId="16" borderId="0" applyNumberFormat="0" applyBorder="0" applyAlignment="0" applyProtection="0">
      <alignment vertical="center"/>
    </xf>
    <xf numFmtId="0" fontId="35" fillId="17" borderId="0" applyNumberFormat="0" applyBorder="0" applyAlignment="0" applyProtection="0">
      <alignment vertical="center"/>
    </xf>
    <xf numFmtId="0" fontId="35" fillId="18" borderId="0" applyNumberFormat="0" applyBorder="0" applyAlignment="0" applyProtection="0">
      <alignment vertical="center"/>
    </xf>
    <xf numFmtId="0" fontId="34" fillId="19" borderId="0" applyNumberFormat="0" applyBorder="0" applyAlignment="0" applyProtection="0">
      <alignment vertical="center"/>
    </xf>
    <xf numFmtId="0" fontId="34" fillId="20" borderId="0" applyNumberFormat="0" applyBorder="0" applyAlignment="0" applyProtection="0">
      <alignment vertical="center"/>
    </xf>
    <xf numFmtId="0" fontId="35" fillId="21" borderId="0" applyNumberFormat="0" applyBorder="0" applyAlignment="0" applyProtection="0">
      <alignment vertical="center"/>
    </xf>
    <xf numFmtId="0" fontId="35" fillId="22" borderId="0" applyNumberFormat="0" applyBorder="0" applyAlignment="0" applyProtection="0">
      <alignment vertical="center"/>
    </xf>
    <xf numFmtId="0" fontId="34" fillId="23" borderId="0" applyNumberFormat="0" applyBorder="0" applyAlignment="0" applyProtection="0">
      <alignment vertical="center"/>
    </xf>
    <xf numFmtId="0" fontId="34" fillId="24" borderId="0" applyNumberFormat="0" applyBorder="0" applyAlignment="0" applyProtection="0">
      <alignment vertical="center"/>
    </xf>
    <xf numFmtId="0" fontId="35" fillId="25" borderId="0" applyNumberFormat="0" applyBorder="0" applyAlignment="0" applyProtection="0">
      <alignment vertical="center"/>
    </xf>
    <xf numFmtId="0" fontId="35" fillId="26" borderId="0" applyNumberFormat="0" applyBorder="0" applyAlignment="0" applyProtection="0">
      <alignment vertical="center"/>
    </xf>
    <xf numFmtId="0" fontId="34" fillId="27" borderId="0" applyNumberFormat="0" applyBorder="0" applyAlignment="0" applyProtection="0">
      <alignment vertical="center"/>
    </xf>
    <xf numFmtId="0" fontId="34" fillId="28" borderId="0" applyNumberFormat="0" applyBorder="0" applyAlignment="0" applyProtection="0">
      <alignment vertical="center"/>
    </xf>
    <xf numFmtId="0" fontId="35" fillId="29" borderId="0" applyNumberFormat="0" applyBorder="0" applyAlignment="0" applyProtection="0">
      <alignment vertical="center"/>
    </xf>
    <xf numFmtId="0" fontId="35" fillId="30" borderId="0" applyNumberFormat="0" applyBorder="0" applyAlignment="0" applyProtection="0">
      <alignment vertical="center"/>
    </xf>
    <xf numFmtId="0" fontId="34" fillId="31" borderId="0" applyNumberFormat="0" applyBorder="0" applyAlignment="0" applyProtection="0">
      <alignment vertical="center"/>
    </xf>
    <xf numFmtId="0" fontId="34" fillId="32" borderId="0" applyNumberFormat="0" applyBorder="0" applyAlignment="0" applyProtection="0">
      <alignment vertical="center"/>
    </xf>
    <xf numFmtId="0" fontId="35" fillId="33" borderId="0" applyNumberFormat="0" applyBorder="0" applyAlignment="0" applyProtection="0">
      <alignment vertical="center"/>
    </xf>
    <xf numFmtId="0" fontId="35" fillId="34" borderId="0" applyNumberFormat="0" applyBorder="0" applyAlignment="0" applyProtection="0">
      <alignment vertical="center"/>
    </xf>
    <xf numFmtId="0" fontId="34" fillId="35" borderId="0" applyNumberFormat="0" applyBorder="0" applyAlignment="0" applyProtection="0">
      <alignment vertical="center"/>
    </xf>
    <xf numFmtId="0" fontId="36" fillId="0" borderId="0"/>
    <xf numFmtId="0" fontId="36" fillId="0" borderId="0">
      <alignment vertical="center"/>
    </xf>
    <xf numFmtId="0" fontId="0" fillId="0" borderId="0"/>
    <xf numFmtId="0" fontId="37" fillId="0" borderId="0"/>
    <xf numFmtId="0" fontId="37" fillId="0" borderId="0"/>
  </cellStyleXfs>
  <cellXfs count="53">
    <xf numFmtId="0" fontId="0" fillId="0" borderId="0" xfId="0"/>
    <xf numFmtId="0" fontId="0" fillId="0" borderId="0" xfId="0" applyFont="1" applyFill="1" applyAlignment="1">
      <alignment vertical="center"/>
    </xf>
    <xf numFmtId="0" fontId="1" fillId="2" borderId="1" xfId="49" applyFont="1" applyFill="1" applyBorder="1" applyAlignment="1">
      <alignment horizontal="center" vertical="center" wrapText="1"/>
    </xf>
    <xf numFmtId="0" fontId="1" fillId="2" borderId="1" xfId="49" applyFont="1" applyFill="1" applyBorder="1" applyAlignment="1">
      <alignment horizontal="left" vertical="center" wrapText="1"/>
    </xf>
    <xf numFmtId="0" fontId="0" fillId="0" borderId="0" xfId="0" applyFont="1" applyFill="1" applyAlignment="1"/>
    <xf numFmtId="0" fontId="2" fillId="0" borderId="1" xfId="0" applyFont="1" applyFill="1" applyBorder="1" applyAlignment="1">
      <alignment horizontal="center"/>
    </xf>
    <xf numFmtId="0" fontId="1" fillId="2" borderId="1" xfId="49" applyFont="1" applyFill="1" applyBorder="1" applyAlignment="1">
      <alignment horizontal="center" vertical="center"/>
    </xf>
    <xf numFmtId="2" fontId="3" fillId="0" borderId="1" xfId="49" applyNumberFormat="1" applyFont="1" applyBorder="1" applyAlignment="1">
      <alignment horizontal="center" vertical="center" wrapText="1" shrinkToFit="1"/>
    </xf>
    <xf numFmtId="0" fontId="1" fillId="2" borderId="1" xfId="49" applyFont="1" applyFill="1" applyBorder="1" applyAlignment="1">
      <alignment horizontal="right" vertical="center" wrapText="1"/>
    </xf>
    <xf numFmtId="0" fontId="0" fillId="0" borderId="1" xfId="0" applyFont="1" applyFill="1" applyBorder="1" applyAlignment="1">
      <alignment vertical="center"/>
    </xf>
    <xf numFmtId="176" fontId="1" fillId="2" borderId="1" xfId="49" applyNumberFormat="1" applyFont="1" applyFill="1" applyBorder="1" applyAlignment="1">
      <alignment horizontal="right" vertical="center" wrapText="1"/>
    </xf>
    <xf numFmtId="176" fontId="0" fillId="0" borderId="1" xfId="0" applyNumberFormat="1" applyFont="1" applyFill="1" applyBorder="1" applyAlignment="1">
      <alignment vertical="center"/>
    </xf>
    <xf numFmtId="0" fontId="0" fillId="0" borderId="0" xfId="0" applyAlignment="1">
      <alignment horizontal="center" vertical="center"/>
    </xf>
    <xf numFmtId="0" fontId="0" fillId="0" borderId="0" xfId="0" applyAlignment="1">
      <alignment horizontal="center"/>
    </xf>
    <xf numFmtId="0" fontId="4" fillId="0" borderId="0" xfId="0" applyFont="1" applyBorder="1" applyAlignment="1">
      <alignment horizontal="center" vertical="top" wrapText="1"/>
    </xf>
    <xf numFmtId="0" fontId="0" fillId="0" borderId="0" xfId="0" applyBorder="1" applyAlignment="1">
      <alignment horizontal="center"/>
    </xf>
    <xf numFmtId="0" fontId="5" fillId="0" borderId="0" xfId="0" applyFont="1" applyBorder="1" applyAlignment="1">
      <alignment horizontal="left"/>
    </xf>
    <xf numFmtId="0" fontId="6" fillId="0" borderId="0" xfId="0" applyFont="1" applyBorder="1" applyAlignment="1">
      <alignment horizontal="center"/>
    </xf>
    <xf numFmtId="0" fontId="7" fillId="3" borderId="1" xfId="0" applyFont="1" applyFill="1" applyBorder="1" applyAlignment="1">
      <alignment horizontal="center" vertical="center" wrapText="1"/>
    </xf>
    <xf numFmtId="0" fontId="6" fillId="0" borderId="1" xfId="0" applyFont="1" applyBorder="1" applyAlignment="1">
      <alignment horizontal="center" vertical="center" wrapText="1"/>
    </xf>
    <xf numFmtId="0" fontId="5" fillId="0" borderId="1" xfId="0" applyFont="1" applyBorder="1" applyAlignment="1">
      <alignment horizontal="center" vertical="center" wrapText="1"/>
    </xf>
    <xf numFmtId="176" fontId="5"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7" fillId="0" borderId="1" xfId="0" applyFont="1" applyBorder="1" applyAlignment="1">
      <alignment horizontal="center" vertical="center" wrapText="1"/>
    </xf>
    <xf numFmtId="176" fontId="7" fillId="0" borderId="1" xfId="0" applyNumberFormat="1" applyFont="1" applyBorder="1" applyAlignment="1">
      <alignment horizontal="right" vertical="center" wrapText="1"/>
    </xf>
    <xf numFmtId="0" fontId="0" fillId="0" borderId="1" xfId="0" applyFont="1" applyBorder="1" applyAlignment="1">
      <alignment horizontal="center" vertical="center"/>
    </xf>
    <xf numFmtId="0" fontId="7" fillId="0" borderId="1" xfId="0" applyFont="1" applyBorder="1" applyAlignment="1">
      <alignment horizontal="center" vertical="center"/>
    </xf>
    <xf numFmtId="176" fontId="8" fillId="4" borderId="1" xfId="0" applyNumberFormat="1" applyFont="1" applyFill="1" applyBorder="1" applyAlignment="1">
      <alignment horizontal="right" vertical="center" wrapText="1"/>
    </xf>
    <xf numFmtId="176" fontId="7" fillId="0" borderId="1" xfId="0" applyNumberFormat="1" applyFont="1" applyFill="1" applyBorder="1" applyAlignment="1">
      <alignment horizontal="right" vertical="center" wrapText="1"/>
    </xf>
    <xf numFmtId="0" fontId="9" fillId="0" borderId="1" xfId="0" applyFont="1" applyBorder="1" applyAlignment="1">
      <alignment horizontal="center" vertical="center" wrapText="1"/>
    </xf>
    <xf numFmtId="0" fontId="6" fillId="0" borderId="1" xfId="0" applyFont="1" applyBorder="1" applyAlignment="1">
      <alignment vertical="center"/>
    </xf>
    <xf numFmtId="176" fontId="10" fillId="0" borderId="1" xfId="53" applyNumberFormat="1" applyFont="1" applyFill="1" applyBorder="1" applyAlignment="1">
      <alignment horizontal="right" vertical="center" wrapText="1"/>
    </xf>
    <xf numFmtId="0" fontId="5" fillId="0" borderId="1" xfId="0" applyFont="1" applyBorder="1" applyAlignment="1">
      <alignment vertical="center"/>
    </xf>
    <xf numFmtId="176" fontId="11" fillId="0" borderId="1" xfId="53" applyNumberFormat="1" applyFont="1" applyFill="1" applyBorder="1" applyAlignment="1">
      <alignment horizontal="right" vertical="center" wrapText="1"/>
    </xf>
    <xf numFmtId="0" fontId="6" fillId="0" borderId="1" xfId="0" applyFont="1" applyBorder="1" applyAlignment="1">
      <alignment horizontal="center" vertical="center"/>
    </xf>
    <xf numFmtId="176" fontId="7" fillId="4" borderId="1" xfId="0" applyNumberFormat="1" applyFont="1" applyFill="1" applyBorder="1" applyAlignment="1">
      <alignment horizontal="right" vertical="center" wrapText="1"/>
    </xf>
    <xf numFmtId="0" fontId="7" fillId="3" borderId="2" xfId="0" applyFont="1" applyFill="1" applyBorder="1" applyAlignment="1">
      <alignment horizontal="center" vertical="center" wrapText="1"/>
    </xf>
    <xf numFmtId="0" fontId="7" fillId="3" borderId="3" xfId="0" applyFont="1" applyFill="1" applyBorder="1" applyAlignment="1">
      <alignment horizontal="center" vertical="center" wrapText="1"/>
    </xf>
    <xf numFmtId="0" fontId="12" fillId="0" borderId="1" xfId="0" applyFont="1" applyBorder="1" applyAlignment="1">
      <alignment horizontal="justify" vertical="center" wrapText="1"/>
    </xf>
    <xf numFmtId="0" fontId="7" fillId="3" borderId="2" xfId="0" applyFont="1" applyFill="1" applyBorder="1" applyAlignment="1">
      <alignment horizontal="center" vertical="center"/>
    </xf>
    <xf numFmtId="0" fontId="7" fillId="3" borderId="3" xfId="0" applyFont="1" applyFill="1" applyBorder="1" applyAlignment="1">
      <alignment horizontal="center" vertical="center"/>
    </xf>
    <xf numFmtId="0" fontId="13" fillId="0" borderId="1" xfId="0" applyFont="1" applyBorder="1" applyAlignment="1">
      <alignment horizontal="center"/>
    </xf>
    <xf numFmtId="0" fontId="6" fillId="0" borderId="1" xfId="0" applyFont="1" applyBorder="1" applyAlignment="1">
      <alignment horizontal="right" vertical="center" wrapText="1"/>
    </xf>
    <xf numFmtId="0" fontId="14" fillId="0" borderId="1" xfId="0" applyFont="1" applyBorder="1" applyAlignment="1">
      <alignment horizontal="left" vertical="center" wrapText="1"/>
    </xf>
    <xf numFmtId="0" fontId="14" fillId="0" borderId="1" xfId="0" applyFont="1" applyBorder="1" applyAlignment="1">
      <alignment horizontal="right" vertical="center" wrapText="1"/>
    </xf>
    <xf numFmtId="0" fontId="6" fillId="0" borderId="0" xfId="0" applyFont="1" applyBorder="1" applyAlignment="1">
      <alignment vertical="center"/>
    </xf>
    <xf numFmtId="0" fontId="14" fillId="0" borderId="1" xfId="0" applyFont="1" applyBorder="1" applyAlignment="1">
      <alignment horizontal="center" vertical="center" wrapText="1"/>
    </xf>
    <xf numFmtId="0" fontId="7" fillId="0" borderId="1" xfId="0" applyFont="1" applyBorder="1" applyAlignment="1">
      <alignment horizontal="right" vertical="center"/>
    </xf>
    <xf numFmtId="0" fontId="15" fillId="0" borderId="1" xfId="0" applyFont="1" applyFill="1" applyBorder="1" applyAlignment="1">
      <alignment horizontal="center" vertical="center" wrapText="1"/>
    </xf>
    <xf numFmtId="10" fontId="9" fillId="0" borderId="0" xfId="0" applyNumberFormat="1" applyFont="1" applyBorder="1" applyAlignment="1">
      <alignment horizontal="center" wrapText="1"/>
    </xf>
    <xf numFmtId="0" fontId="0" fillId="0" borderId="0" xfId="0" applyBorder="1" applyAlignment="1">
      <alignment horizontal="center" vertical="center"/>
    </xf>
    <xf numFmtId="10" fontId="9" fillId="0" borderId="0" xfId="0" applyNumberFormat="1" applyFont="1" applyAlignment="1">
      <alignment horizontal="center" wrapText="1"/>
    </xf>
    <xf numFmtId="0" fontId="16" fillId="0" borderId="0" xfId="0" applyFont="1" applyAlignment="1">
      <alignment horizontal="center" vertical="center"/>
    </xf>
    <xf numFmtId="0" fontId="6" fillId="0" borderId="1" xfId="0" applyFont="1" applyBorder="1" applyAlignment="1" quotePrefix="1">
      <alignment horizontal="right" vertical="center" wrapText="1"/>
    </xf>
    <xf numFmtId="0" fontId="6" fillId="0" borderId="1" xfId="0" applyFont="1" applyBorder="1" applyAlignment="1" quotePrefix="1">
      <alignment horizontal="center" vertical="center" wrapText="1"/>
    </xf>
  </cellXfs>
  <cellStyles count="54">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 name="常规 2" xfId="50"/>
    <cellStyle name="常规 2 2" xfId="51"/>
    <cellStyle name="常规 3" xfId="52"/>
    <cellStyle name="常规 3 2" xfId="53"/>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M37"/>
  <sheetViews>
    <sheetView tabSelected="1" workbookViewId="0">
      <selection activeCell="J30" sqref="J30"/>
    </sheetView>
  </sheetViews>
  <sheetFormatPr defaultColWidth="9" defaultRowHeight="14.25"/>
  <cols>
    <col min="1" max="1" width="5.125" style="13" customWidth="1"/>
    <col min="2" max="2" width="30.125" style="13" customWidth="1"/>
    <col min="3" max="3" width="14.625" style="13" customWidth="1"/>
    <col min="4" max="4" width="16.875" style="13" customWidth="1"/>
    <col min="5" max="5" width="21.375" style="13" customWidth="1"/>
    <col min="6" max="6" width="15.625" style="13" customWidth="1"/>
    <col min="7" max="7" width="15.5" style="13" customWidth="1"/>
    <col min="8" max="9" width="9" style="13"/>
    <col min="10" max="10" width="9.375" style="13"/>
    <col min="11" max="11" width="12.625" style="13"/>
    <col min="12" max="12" width="11.5" style="13"/>
    <col min="13" max="16384" width="9" style="13"/>
  </cols>
  <sheetData>
    <row r="1" ht="40.5" customHeight="1" spans="1:7">
      <c r="A1" s="14" t="s">
        <v>0</v>
      </c>
      <c r="B1" s="14"/>
      <c r="C1" s="14"/>
      <c r="D1" s="14"/>
      <c r="E1" s="14"/>
      <c r="F1" s="14"/>
      <c r="G1" s="14"/>
    </row>
    <row r="2" spans="1:7">
      <c r="A2" s="15"/>
      <c r="B2" s="15"/>
      <c r="C2" s="15"/>
      <c r="D2" s="15"/>
      <c r="E2" s="15"/>
      <c r="F2" s="15"/>
      <c r="G2" s="15"/>
    </row>
    <row r="3" ht="20.65" customHeight="1" spans="1:7">
      <c r="A3" s="16" t="s">
        <v>1</v>
      </c>
      <c r="B3" s="16"/>
      <c r="C3" s="16"/>
      <c r="D3" s="17"/>
      <c r="E3" s="17"/>
      <c r="F3" s="17" t="s">
        <v>2</v>
      </c>
      <c r="G3" s="17"/>
    </row>
    <row r="4" s="12" customFormat="1" ht="45" customHeight="1" spans="1:7">
      <c r="A4" s="18" t="s">
        <v>3</v>
      </c>
      <c r="B4" s="18"/>
      <c r="C4" s="19" t="s">
        <v>4</v>
      </c>
      <c r="D4" s="19"/>
      <c r="E4" s="18" t="s">
        <v>5</v>
      </c>
      <c r="F4" s="19" t="s">
        <v>6</v>
      </c>
      <c r="G4" s="19"/>
    </row>
    <row r="5" s="12" customFormat="1" ht="45" customHeight="1" spans="1:7">
      <c r="A5" s="18" t="s">
        <v>7</v>
      </c>
      <c r="B5" s="18"/>
      <c r="C5" s="20" t="s">
        <v>8</v>
      </c>
      <c r="D5" s="20"/>
      <c r="E5" s="18" t="s">
        <v>9</v>
      </c>
      <c r="F5" s="20" t="s">
        <v>10</v>
      </c>
      <c r="G5" s="20"/>
    </row>
    <row r="6" s="12" customFormat="1" ht="45" customHeight="1" spans="1:7">
      <c r="A6" s="18" t="s">
        <v>11</v>
      </c>
      <c r="B6" s="18"/>
      <c r="C6" s="21">
        <f>C9</f>
        <v>5906522.39</v>
      </c>
      <c r="D6" s="20"/>
      <c r="E6" s="18" t="s">
        <v>12</v>
      </c>
      <c r="F6" s="21">
        <f>F9</f>
        <v>3149714.55609117</v>
      </c>
      <c r="G6" s="21"/>
    </row>
    <row r="7" s="12" customFormat="1" ht="109.5" customHeight="1" spans="1:7">
      <c r="A7" s="18" t="s">
        <v>13</v>
      </c>
      <c r="B7" s="18"/>
      <c r="C7" s="22" t="s">
        <v>14</v>
      </c>
      <c r="D7" s="22"/>
      <c r="E7" s="22"/>
      <c r="F7" s="22"/>
      <c r="G7" s="22"/>
    </row>
    <row r="8" s="12" customFormat="1" ht="45" customHeight="1" spans="1:7">
      <c r="A8" s="18" t="s">
        <v>15</v>
      </c>
      <c r="B8" s="18"/>
      <c r="C8" s="18" t="s">
        <v>16</v>
      </c>
      <c r="D8" s="18" t="s">
        <v>17</v>
      </c>
      <c r="E8" s="18" t="s">
        <v>18</v>
      </c>
      <c r="F8" s="18" t="s">
        <v>19</v>
      </c>
      <c r="G8" s="18" t="s">
        <v>20</v>
      </c>
    </row>
    <row r="9" s="12" customFormat="1" ht="35.25" customHeight="1" spans="1:7">
      <c r="A9" s="23" t="s">
        <v>21</v>
      </c>
      <c r="B9" s="23" t="s">
        <v>22</v>
      </c>
      <c r="C9" s="24">
        <v>5906522.39</v>
      </c>
      <c r="D9" s="24">
        <f>D10+D11+D24</f>
        <v>-2756807.83390883</v>
      </c>
      <c r="E9" s="53" t="s">
        <v>23</v>
      </c>
      <c r="F9" s="24">
        <f>C9+D9</f>
        <v>3149714.55609117</v>
      </c>
      <c r="G9" s="54" t="s">
        <v>24</v>
      </c>
    </row>
    <row r="10" s="12" customFormat="1" ht="48.6" customHeight="1" spans="1:7">
      <c r="A10" s="25" t="s">
        <v>25</v>
      </c>
      <c r="B10" s="26" t="s">
        <v>26</v>
      </c>
      <c r="C10" s="24">
        <v>5052241</v>
      </c>
      <c r="D10" s="27">
        <v>-2443328.0163</v>
      </c>
      <c r="E10" s="43" t="s">
        <v>27</v>
      </c>
      <c r="F10" s="24">
        <f>C10+D10</f>
        <v>2608912.9837</v>
      </c>
      <c r="G10" s="54" t="s">
        <v>24</v>
      </c>
    </row>
    <row r="11" s="12" customFormat="1" ht="39.95" customHeight="1" spans="1:8">
      <c r="A11" s="26" t="s">
        <v>28</v>
      </c>
      <c r="B11" s="26" t="s">
        <v>29</v>
      </c>
      <c r="C11" s="28">
        <f>SUM(C12:C23)</f>
        <v>854281.39</v>
      </c>
      <c r="D11" s="28">
        <f>F11-C11</f>
        <v>-463466.22504174</v>
      </c>
      <c r="E11" s="44"/>
      <c r="F11" s="24">
        <f>SUM(F12:F23)</f>
        <v>390815.16495826</v>
      </c>
      <c r="G11" s="19"/>
      <c r="H11" s="45"/>
    </row>
    <row r="12" s="12" customFormat="1" ht="39.95" customHeight="1" spans="1:7">
      <c r="A12" s="29">
        <v>1</v>
      </c>
      <c r="B12" s="30" t="s">
        <v>30</v>
      </c>
      <c r="C12" s="31">
        <v>151567.23</v>
      </c>
      <c r="D12" s="28">
        <f>F12-C12</f>
        <v>-99388.970326</v>
      </c>
      <c r="E12" s="19" t="s">
        <v>31</v>
      </c>
      <c r="F12" s="24">
        <f>F10*0.02</f>
        <v>52178.259674</v>
      </c>
      <c r="G12" s="46" t="s">
        <v>32</v>
      </c>
    </row>
    <row r="13" s="12" customFormat="1" ht="39.95" customHeight="1" spans="1:7">
      <c r="A13" s="29">
        <v>2</v>
      </c>
      <c r="B13" s="32" t="s">
        <v>33</v>
      </c>
      <c r="C13" s="33">
        <v>252612.05</v>
      </c>
      <c r="D13" s="28">
        <f t="shared" ref="D13:D24" si="0">F13-C13</f>
        <v>-96077.270978</v>
      </c>
      <c r="E13" s="19" t="s">
        <v>34</v>
      </c>
      <c r="F13" s="24">
        <f>F10*0.06</f>
        <v>156534.779022</v>
      </c>
      <c r="G13" s="46" t="s">
        <v>35</v>
      </c>
    </row>
    <row r="14" s="12" customFormat="1" ht="39.95" customHeight="1" spans="1:7">
      <c r="A14" s="29">
        <v>3</v>
      </c>
      <c r="B14" s="32" t="s">
        <v>36</v>
      </c>
      <c r="C14" s="33">
        <v>191384.1</v>
      </c>
      <c r="D14" s="28">
        <f t="shared" si="0"/>
        <v>-105289.9715379</v>
      </c>
      <c r="E14" s="19" t="s">
        <v>34</v>
      </c>
      <c r="F14" s="24">
        <f>F10*0.033</f>
        <v>86094.1284621</v>
      </c>
      <c r="G14" s="46" t="s">
        <v>37</v>
      </c>
    </row>
    <row r="15" s="12" customFormat="1" ht="39.95" customHeight="1" spans="1:7">
      <c r="A15" s="29">
        <v>4</v>
      </c>
      <c r="B15" s="32" t="s">
        <v>38</v>
      </c>
      <c r="C15" s="33">
        <v>7578.36</v>
      </c>
      <c r="D15" s="28">
        <f t="shared" si="0"/>
        <v>31555.3347555</v>
      </c>
      <c r="E15" s="19" t="s">
        <v>39</v>
      </c>
      <c r="F15" s="47">
        <f>F10*0.015</f>
        <v>39133.6947555</v>
      </c>
      <c r="G15" s="46" t="s">
        <v>40</v>
      </c>
    </row>
    <row r="16" s="12" customFormat="1" ht="39.95" customHeight="1" spans="1:7">
      <c r="A16" s="19">
        <v>5</v>
      </c>
      <c r="B16" s="32" t="s">
        <v>41</v>
      </c>
      <c r="C16" s="33">
        <v>17667.17</v>
      </c>
      <c r="D16" s="28">
        <f t="shared" si="0"/>
        <v>-2535.47469454</v>
      </c>
      <c r="E16" s="19" t="s">
        <v>39</v>
      </c>
      <c r="F16" s="24">
        <f>F10*0.0058</f>
        <v>15131.69530546</v>
      </c>
      <c r="G16" s="46" t="s">
        <v>42</v>
      </c>
    </row>
    <row r="17" s="12" customFormat="1" ht="39.95" customHeight="1" spans="1:7">
      <c r="A17" s="34">
        <v>6</v>
      </c>
      <c r="B17" s="32" t="s">
        <v>43</v>
      </c>
      <c r="C17" s="33">
        <v>38287.33</v>
      </c>
      <c r="D17" s="28">
        <f t="shared" si="0"/>
        <v>-12198.200163</v>
      </c>
      <c r="E17" s="19" t="s">
        <v>34</v>
      </c>
      <c r="F17" s="24">
        <f>F10*0.01</f>
        <v>26089.129837</v>
      </c>
      <c r="G17" s="46" t="s">
        <v>44</v>
      </c>
    </row>
    <row r="18" s="12" customFormat="1" ht="39.95" customHeight="1" spans="1:7">
      <c r="A18" s="29">
        <v>7</v>
      </c>
      <c r="B18" s="32" t="s">
        <v>45</v>
      </c>
      <c r="C18" s="33">
        <v>15156.72</v>
      </c>
      <c r="D18" s="28">
        <f t="shared" si="0"/>
        <v>-7329.9810489</v>
      </c>
      <c r="E18" s="19" t="s">
        <v>34</v>
      </c>
      <c r="F18" s="24">
        <f>F10*0.003</f>
        <v>7826.7389511</v>
      </c>
      <c r="G18" s="46" t="s">
        <v>46</v>
      </c>
    </row>
    <row r="19" s="12" customFormat="1" ht="39.95" customHeight="1" spans="1:7">
      <c r="A19" s="29">
        <v>8</v>
      </c>
      <c r="B19" s="32" t="s">
        <v>47</v>
      </c>
      <c r="C19" s="33">
        <v>15156.72</v>
      </c>
      <c r="D19" s="28">
        <f t="shared" si="0"/>
        <v>-7329.9810489</v>
      </c>
      <c r="E19" s="19" t="s">
        <v>34</v>
      </c>
      <c r="F19" s="24">
        <f>F10*0.003</f>
        <v>7826.7389511</v>
      </c>
      <c r="G19" s="46" t="s">
        <v>46</v>
      </c>
    </row>
    <row r="20" s="12" customFormat="1" ht="39.95" customHeight="1" spans="1:7">
      <c r="A20" s="29">
        <v>9</v>
      </c>
      <c r="B20" s="32" t="s">
        <v>48</v>
      </c>
      <c r="C20" s="33">
        <v>3200</v>
      </c>
      <c r="D20" s="28">
        <f t="shared" si="0"/>
        <v>-3200</v>
      </c>
      <c r="E20" s="19" t="s">
        <v>49</v>
      </c>
      <c r="F20" s="24">
        <v>0</v>
      </c>
      <c r="G20" s="46"/>
    </row>
    <row r="21" s="12" customFormat="1" ht="39.95" customHeight="1" spans="1:7">
      <c r="A21" s="29">
        <v>10</v>
      </c>
      <c r="B21" s="32" t="s">
        <v>50</v>
      </c>
      <c r="C21" s="33">
        <v>20208.96</v>
      </c>
      <c r="D21" s="28">
        <f t="shared" si="0"/>
        <v>-20208.96</v>
      </c>
      <c r="E21" s="19" t="s">
        <v>49</v>
      </c>
      <c r="F21" s="24">
        <v>0</v>
      </c>
      <c r="G21" s="46"/>
    </row>
    <row r="22" s="12" customFormat="1" ht="39.95" customHeight="1" spans="1:7">
      <c r="A22" s="29">
        <v>11</v>
      </c>
      <c r="B22" s="32" t="s">
        <v>51</v>
      </c>
      <c r="C22" s="33">
        <v>40417.93</v>
      </c>
      <c r="D22" s="28">
        <f t="shared" si="0"/>
        <v>-40417.93</v>
      </c>
      <c r="E22" s="19" t="s">
        <v>49</v>
      </c>
      <c r="F22" s="24">
        <v>0</v>
      </c>
      <c r="G22" s="46"/>
    </row>
    <row r="23" s="12" customFormat="1" ht="39.95" customHeight="1" spans="1:7">
      <c r="A23" s="29">
        <v>12</v>
      </c>
      <c r="B23" s="32" t="s">
        <v>52</v>
      </c>
      <c r="C23" s="33">
        <v>101044.82</v>
      </c>
      <c r="D23" s="28">
        <f t="shared" si="0"/>
        <v>-101044.82</v>
      </c>
      <c r="E23" s="19" t="s">
        <v>49</v>
      </c>
      <c r="F23" s="24">
        <v>0</v>
      </c>
      <c r="G23" s="46"/>
    </row>
    <row r="24" s="12" customFormat="1" ht="35.25" customHeight="1" spans="1:7">
      <c r="A24" s="26" t="s">
        <v>53</v>
      </c>
      <c r="B24" s="26" t="s">
        <v>54</v>
      </c>
      <c r="C24" s="35">
        <v>0</v>
      </c>
      <c r="D24" s="24">
        <f t="shared" si="0"/>
        <v>149986.407432913</v>
      </c>
      <c r="E24" s="19" t="s">
        <v>55</v>
      </c>
      <c r="F24" s="24">
        <f>(F10+F11)*0.05</f>
        <v>149986.407432913</v>
      </c>
      <c r="G24" s="48" t="s">
        <v>56</v>
      </c>
    </row>
    <row r="25" s="12" customFormat="1" ht="75.75" customHeight="1" spans="1:7">
      <c r="A25" s="36" t="s">
        <v>57</v>
      </c>
      <c r="B25" s="37"/>
      <c r="C25" s="38" t="s">
        <v>58</v>
      </c>
      <c r="D25" s="38"/>
      <c r="E25" s="38"/>
      <c r="F25" s="38"/>
      <c r="G25" s="38"/>
    </row>
    <row r="26" s="12" customFormat="1" ht="73" customHeight="1" spans="1:13">
      <c r="A26" s="39" t="s">
        <v>59</v>
      </c>
      <c r="B26" s="40"/>
      <c r="C26" s="41"/>
      <c r="D26" s="41"/>
      <c r="E26" s="41"/>
      <c r="F26" s="41"/>
      <c r="G26" s="41"/>
      <c r="M26" s="52"/>
    </row>
    <row r="27" s="12" customFormat="1" ht="20.25" customHeight="1" spans="1:7">
      <c r="A27" s="13"/>
      <c r="B27" s="13"/>
      <c r="C27" s="13"/>
      <c r="D27" s="13"/>
      <c r="E27" s="13"/>
      <c r="F27" s="13"/>
      <c r="G27" s="13"/>
    </row>
    <row r="28" s="12" customFormat="1" ht="17.25" customHeight="1" spans="1:10">
      <c r="A28" s="13"/>
      <c r="B28" s="13"/>
      <c r="C28" s="13"/>
      <c r="D28" s="13"/>
      <c r="E28" s="13"/>
      <c r="F28" s="13"/>
      <c r="G28" s="13"/>
      <c r="I28" s="49"/>
      <c r="J28" s="50"/>
    </row>
    <row r="29" s="12" customFormat="1" ht="18" customHeight="1" spans="1:10">
      <c r="A29" s="13"/>
      <c r="B29" s="13"/>
      <c r="C29" s="13"/>
      <c r="D29" s="13"/>
      <c r="E29" s="13"/>
      <c r="F29" s="13"/>
      <c r="G29" s="13"/>
      <c r="I29" s="49"/>
      <c r="J29" s="50"/>
    </row>
    <row r="30" s="12" customFormat="1" ht="17.25" customHeight="1" spans="1:10">
      <c r="A30" s="13"/>
      <c r="B30" s="13"/>
      <c r="C30" s="13"/>
      <c r="D30" s="13"/>
      <c r="E30" s="13"/>
      <c r="F30" s="13"/>
      <c r="G30" s="13"/>
      <c r="I30" s="49"/>
      <c r="J30" s="50"/>
    </row>
    <row r="31" s="12" customFormat="1" ht="33" customHeight="1" spans="1:9">
      <c r="A31" s="13"/>
      <c r="B31" s="13"/>
      <c r="C31" s="13"/>
      <c r="D31" s="13"/>
      <c r="E31" s="13"/>
      <c r="F31" s="13"/>
      <c r="G31" s="13"/>
      <c r="I31" s="51"/>
    </row>
    <row r="32" s="12" customFormat="1" ht="18" customHeight="1" spans="1:9">
      <c r="A32" s="13"/>
      <c r="B32" s="13"/>
      <c r="C32" s="13"/>
      <c r="D32" s="13"/>
      <c r="E32" s="13"/>
      <c r="F32" s="13"/>
      <c r="G32" s="13"/>
      <c r="I32" s="51"/>
    </row>
    <row r="33" s="12" customFormat="1" ht="18" customHeight="1" spans="1:9">
      <c r="A33" s="13"/>
      <c r="B33" s="13"/>
      <c r="C33" s="13"/>
      <c r="D33" s="13"/>
      <c r="E33" s="13"/>
      <c r="F33" s="13"/>
      <c r="G33" s="13"/>
      <c r="I33" s="51"/>
    </row>
    <row r="34" s="12" customFormat="1" ht="18" customHeight="1" spans="1:9">
      <c r="A34" s="13"/>
      <c r="B34" s="13"/>
      <c r="C34" s="13"/>
      <c r="D34" s="13"/>
      <c r="E34" s="13"/>
      <c r="F34" s="13"/>
      <c r="G34" s="13"/>
      <c r="I34" s="51"/>
    </row>
    <row r="35" s="12" customFormat="1" spans="1:7">
      <c r="A35" s="13"/>
      <c r="B35" s="13"/>
      <c r="C35" s="13"/>
      <c r="D35" s="13"/>
      <c r="E35" s="13"/>
      <c r="F35" s="13"/>
      <c r="G35" s="13"/>
    </row>
    <row r="36" s="12" customFormat="1" ht="84" customHeight="1" spans="1:7">
      <c r="A36" s="13"/>
      <c r="B36" s="13"/>
      <c r="C36" s="13"/>
      <c r="D36" s="13"/>
      <c r="E36" s="13"/>
      <c r="F36" s="13"/>
      <c r="G36" s="13"/>
    </row>
    <row r="37" ht="49.5" customHeight="1"/>
  </sheetData>
  <protectedRanges>
    <protectedRange sqref="B17" name="区域1_2_1_2"/>
  </protectedRanges>
  <mergeCells count="19">
    <mergeCell ref="A1:G1"/>
    <mergeCell ref="A3:C3"/>
    <mergeCell ref="F3:G3"/>
    <mergeCell ref="A4:B4"/>
    <mergeCell ref="C4:D4"/>
    <mergeCell ref="F4:G4"/>
    <mergeCell ref="A5:B5"/>
    <mergeCell ref="C5:D5"/>
    <mergeCell ref="F5:G5"/>
    <mergeCell ref="A6:B6"/>
    <mergeCell ref="C6:D6"/>
    <mergeCell ref="F6:G6"/>
    <mergeCell ref="A7:B7"/>
    <mergeCell ref="C7:G7"/>
    <mergeCell ref="A8:B8"/>
    <mergeCell ref="A25:B25"/>
    <mergeCell ref="C25:G25"/>
    <mergeCell ref="A26:B26"/>
    <mergeCell ref="C26:G26"/>
  </mergeCells>
  <printOptions horizontalCentered="1"/>
  <pageMargins left="0.707638888888889" right="0.707638888888889" top="0.747916666666667" bottom="0.747916666666667" header="0.313888888888889" footer="0.313888888888889"/>
  <pageSetup paperSize="9" scale="64"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2"/>
  <sheetViews>
    <sheetView zoomScale="180" zoomScaleNormal="180" topLeftCell="A11" workbookViewId="0">
      <selection activeCell="K17" sqref="K17"/>
    </sheetView>
  </sheetViews>
  <sheetFormatPr defaultColWidth="9" defaultRowHeight="14.25"/>
  <cols>
    <col min="1" max="1" width="7.5" style="1" customWidth="1"/>
    <col min="2" max="2" width="9" style="1"/>
    <col min="3" max="3" width="11.375" style="1" customWidth="1"/>
    <col min="4" max="6" width="9" style="1"/>
    <col min="7" max="7" width="10.125" style="1"/>
    <col min="8" max="9" width="9" style="1"/>
    <col min="10" max="10" width="15.0916666666667" style="1" customWidth="1"/>
    <col min="11" max="11" width="14.625" style="1" customWidth="1"/>
    <col min="12" max="16384" width="9" style="1"/>
  </cols>
  <sheetData>
    <row r="1" ht="13.5" customHeight="1" spans="1:11">
      <c r="A1" s="2" t="s">
        <v>21</v>
      </c>
      <c r="B1" s="2" t="s">
        <v>60</v>
      </c>
      <c r="C1" s="2" t="s">
        <v>5</v>
      </c>
      <c r="D1" s="2" t="s">
        <v>61</v>
      </c>
      <c r="E1" s="5" t="s">
        <v>62</v>
      </c>
      <c r="F1" s="5"/>
      <c r="G1" s="5"/>
      <c r="H1" s="5" t="s">
        <v>63</v>
      </c>
      <c r="I1" s="5"/>
      <c r="J1" s="5"/>
      <c r="K1" s="9" t="s">
        <v>64</v>
      </c>
    </row>
    <row r="2" spans="1:11">
      <c r="A2" s="2"/>
      <c r="B2" s="2"/>
      <c r="C2" s="2"/>
      <c r="D2" s="2"/>
      <c r="E2" s="6" t="s">
        <v>65</v>
      </c>
      <c r="F2" s="2" t="s">
        <v>66</v>
      </c>
      <c r="G2" s="2" t="s">
        <v>67</v>
      </c>
      <c r="H2" s="7" t="s">
        <v>65</v>
      </c>
      <c r="I2" s="7" t="s">
        <v>66</v>
      </c>
      <c r="J2" s="7" t="s">
        <v>68</v>
      </c>
      <c r="K2" s="9"/>
    </row>
    <row r="3" ht="24" customHeight="1" spans="1:11">
      <c r="A3" s="2">
        <v>1</v>
      </c>
      <c r="B3" s="3" t="s">
        <v>69</v>
      </c>
      <c r="C3" s="3" t="s">
        <v>70</v>
      </c>
      <c r="D3" s="2" t="s">
        <v>71</v>
      </c>
      <c r="E3" s="8">
        <v>129.91</v>
      </c>
      <c r="F3" s="8" t="s">
        <v>72</v>
      </c>
      <c r="G3" s="8">
        <v>634379.11</v>
      </c>
      <c r="H3" s="8">
        <v>129.91</v>
      </c>
      <c r="I3" s="8">
        <v>3650</v>
      </c>
      <c r="J3" s="10">
        <f t="shared" ref="J3:J16" si="0">I3*H3</f>
        <v>474171.5</v>
      </c>
      <c r="K3" s="11">
        <f t="shared" ref="K3:K16" si="1">J3-G3</f>
        <v>-160207.61</v>
      </c>
    </row>
    <row r="4" ht="13.5" customHeight="1" spans="1:11">
      <c r="A4" s="2">
        <v>2</v>
      </c>
      <c r="B4" s="3" t="s">
        <v>73</v>
      </c>
      <c r="C4" s="3" t="s">
        <v>74</v>
      </c>
      <c r="D4" s="2" t="s">
        <v>71</v>
      </c>
      <c r="E4" s="8">
        <v>129.91</v>
      </c>
      <c r="F4" s="8" t="s">
        <v>75</v>
      </c>
      <c r="G4" s="8">
        <v>1371019.48</v>
      </c>
      <c r="H4" s="8">
        <v>129.91</v>
      </c>
      <c r="I4" s="8">
        <v>850</v>
      </c>
      <c r="J4" s="10">
        <f t="shared" si="0"/>
        <v>110423.5</v>
      </c>
      <c r="K4" s="11">
        <f t="shared" si="1"/>
        <v>-1260595.98</v>
      </c>
    </row>
    <row r="5" ht="13.5" customHeight="1" spans="1:11">
      <c r="A5" s="2">
        <v>3</v>
      </c>
      <c r="B5" s="3" t="s">
        <v>76</v>
      </c>
      <c r="C5" s="3" t="s">
        <v>77</v>
      </c>
      <c r="D5" s="2" t="s">
        <v>78</v>
      </c>
      <c r="E5" s="8">
        <v>450.61</v>
      </c>
      <c r="F5" s="8" t="s">
        <v>79</v>
      </c>
      <c r="G5" s="8">
        <v>284235.78</v>
      </c>
      <c r="H5" s="8">
        <v>450.61</v>
      </c>
      <c r="I5" s="8" t="s">
        <v>79</v>
      </c>
      <c r="J5" s="10">
        <f t="shared" si="0"/>
        <v>284235.7758</v>
      </c>
      <c r="K5" s="11">
        <f t="shared" si="1"/>
        <v>-0.00420000002486631</v>
      </c>
    </row>
    <row r="6" ht="13.5" customHeight="1" spans="1:11">
      <c r="A6" s="2">
        <v>4</v>
      </c>
      <c r="B6" s="3" t="s">
        <v>80</v>
      </c>
      <c r="C6" s="3" t="s">
        <v>81</v>
      </c>
      <c r="D6" s="2" t="s">
        <v>71</v>
      </c>
      <c r="E6" s="8">
        <v>15.34</v>
      </c>
      <c r="F6" s="8" t="s">
        <v>82</v>
      </c>
      <c r="G6" s="8">
        <v>320390.47</v>
      </c>
      <c r="H6" s="8">
        <v>15.34</v>
      </c>
      <c r="I6" s="8">
        <v>9900</v>
      </c>
      <c r="J6" s="10">
        <f t="shared" si="0"/>
        <v>151866</v>
      </c>
      <c r="K6" s="11">
        <f t="shared" si="1"/>
        <v>-168524.47</v>
      </c>
    </row>
    <row r="7" ht="24" customHeight="1" spans="1:11">
      <c r="A7" s="2">
        <v>5</v>
      </c>
      <c r="B7" s="3" t="s">
        <v>83</v>
      </c>
      <c r="C7" s="3" t="s">
        <v>84</v>
      </c>
      <c r="D7" s="2" t="s">
        <v>71</v>
      </c>
      <c r="E7" s="8">
        <v>11.91</v>
      </c>
      <c r="F7" s="8" t="s">
        <v>82</v>
      </c>
      <c r="G7" s="8">
        <v>248751.66</v>
      </c>
      <c r="H7" s="8">
        <v>11.91</v>
      </c>
      <c r="I7" s="8">
        <v>9900</v>
      </c>
      <c r="J7" s="10">
        <f t="shared" si="0"/>
        <v>117909</v>
      </c>
      <c r="K7" s="11">
        <f t="shared" si="1"/>
        <v>-130842.66</v>
      </c>
    </row>
    <row r="8" ht="24.75" customHeight="1" spans="1:11">
      <c r="A8" s="2">
        <v>6</v>
      </c>
      <c r="B8" s="3" t="s">
        <v>85</v>
      </c>
      <c r="C8" s="3" t="s">
        <v>86</v>
      </c>
      <c r="D8" s="2" t="s">
        <v>71</v>
      </c>
      <c r="E8" s="8">
        <v>37.92</v>
      </c>
      <c r="F8" s="8" t="s">
        <v>87</v>
      </c>
      <c r="G8" s="8">
        <v>576885.3</v>
      </c>
      <c r="H8" s="8">
        <v>37.92</v>
      </c>
      <c r="I8" s="8">
        <v>8095</v>
      </c>
      <c r="J8" s="10">
        <f t="shared" si="0"/>
        <v>306962.4</v>
      </c>
      <c r="K8" s="11">
        <f t="shared" si="1"/>
        <v>-269922.9</v>
      </c>
    </row>
    <row r="9" spans="1:11">
      <c r="A9" s="2">
        <v>7</v>
      </c>
      <c r="B9" s="3" t="s">
        <v>88</v>
      </c>
      <c r="C9" s="3" t="s">
        <v>89</v>
      </c>
      <c r="D9" s="2" t="s">
        <v>71</v>
      </c>
      <c r="E9" s="8">
        <v>0.4</v>
      </c>
      <c r="F9" s="8" t="s">
        <v>90</v>
      </c>
      <c r="G9" s="8">
        <v>4785.57</v>
      </c>
      <c r="H9" s="8">
        <v>0.4</v>
      </c>
      <c r="I9" s="8" t="s">
        <v>90</v>
      </c>
      <c r="J9" s="10">
        <f t="shared" si="0"/>
        <v>4785.572</v>
      </c>
      <c r="K9" s="11">
        <f t="shared" si="1"/>
        <v>0.00200000000040745</v>
      </c>
    </row>
    <row r="10" ht="24" customHeight="1" spans="1:11">
      <c r="A10" s="2">
        <v>8</v>
      </c>
      <c r="B10" s="3" t="s">
        <v>91</v>
      </c>
      <c r="C10" s="3" t="s">
        <v>92</v>
      </c>
      <c r="D10" s="2" t="s">
        <v>71</v>
      </c>
      <c r="E10" s="8">
        <v>15.32</v>
      </c>
      <c r="F10" s="8" t="s">
        <v>93</v>
      </c>
      <c r="G10" s="8">
        <v>368653.13</v>
      </c>
      <c r="H10" s="8">
        <v>15.32</v>
      </c>
      <c r="I10" s="8">
        <v>9900</v>
      </c>
      <c r="J10" s="10">
        <f t="shared" si="0"/>
        <v>151668</v>
      </c>
      <c r="K10" s="11">
        <f t="shared" si="1"/>
        <v>-216985.13</v>
      </c>
    </row>
    <row r="11" ht="24" customHeight="1" spans="1:11">
      <c r="A11" s="2">
        <v>9</v>
      </c>
      <c r="B11" s="3" t="s">
        <v>94</v>
      </c>
      <c r="C11" s="3" t="s">
        <v>95</v>
      </c>
      <c r="D11" s="2" t="s">
        <v>71</v>
      </c>
      <c r="E11" s="8">
        <v>4.95</v>
      </c>
      <c r="F11" s="8" t="s">
        <v>96</v>
      </c>
      <c r="G11" s="8">
        <v>119173.82</v>
      </c>
      <c r="H11" s="8">
        <v>4.95</v>
      </c>
      <c r="I11" s="8">
        <v>9900</v>
      </c>
      <c r="J11" s="10">
        <f t="shared" si="0"/>
        <v>49005</v>
      </c>
      <c r="K11" s="11">
        <f t="shared" si="1"/>
        <v>-70168.82</v>
      </c>
    </row>
    <row r="12" ht="24" customHeight="1" spans="1:11">
      <c r="A12" s="2">
        <v>10</v>
      </c>
      <c r="B12" s="3" t="s">
        <v>97</v>
      </c>
      <c r="C12" s="3" t="s">
        <v>98</v>
      </c>
      <c r="D12" s="2" t="s">
        <v>71</v>
      </c>
      <c r="E12" s="8">
        <v>5.88</v>
      </c>
      <c r="F12" s="8" t="s">
        <v>99</v>
      </c>
      <c r="G12" s="8">
        <v>142995.96</v>
      </c>
      <c r="H12" s="8">
        <v>5.88</v>
      </c>
      <c r="I12" s="8">
        <v>9950</v>
      </c>
      <c r="J12" s="10">
        <f t="shared" si="0"/>
        <v>58506</v>
      </c>
      <c r="K12" s="11">
        <f t="shared" si="1"/>
        <v>-84489.96</v>
      </c>
    </row>
    <row r="13" ht="24" customHeight="1" spans="1:11">
      <c r="A13" s="2">
        <v>11</v>
      </c>
      <c r="B13" s="3" t="s">
        <v>100</v>
      </c>
      <c r="C13" s="3" t="s">
        <v>101</v>
      </c>
      <c r="D13" s="2" t="s">
        <v>71</v>
      </c>
      <c r="E13" s="8">
        <v>2.82</v>
      </c>
      <c r="F13" s="8" t="s">
        <v>99</v>
      </c>
      <c r="G13" s="8">
        <v>68579.69</v>
      </c>
      <c r="H13" s="8">
        <v>2.82</v>
      </c>
      <c r="I13" s="8">
        <v>9950</v>
      </c>
      <c r="J13" s="10">
        <f t="shared" si="0"/>
        <v>28059</v>
      </c>
      <c r="K13" s="11">
        <f t="shared" si="1"/>
        <v>-40520.69</v>
      </c>
    </row>
    <row r="14" ht="24" customHeight="1" spans="1:11">
      <c r="A14" s="2">
        <v>12</v>
      </c>
      <c r="B14" s="3" t="s">
        <v>102</v>
      </c>
      <c r="C14" s="3" t="s">
        <v>103</v>
      </c>
      <c r="D14" s="2" t="s">
        <v>71</v>
      </c>
      <c r="E14" s="8">
        <v>3.96</v>
      </c>
      <c r="F14" s="8" t="s">
        <v>104</v>
      </c>
      <c r="G14" s="8">
        <v>72274.59</v>
      </c>
      <c r="H14" s="8">
        <v>3.96</v>
      </c>
      <c r="I14" s="8">
        <v>7880</v>
      </c>
      <c r="J14" s="10">
        <f t="shared" si="0"/>
        <v>31204.8</v>
      </c>
      <c r="K14" s="11">
        <f t="shared" si="1"/>
        <v>-41069.79</v>
      </c>
    </row>
    <row r="15" ht="24" customHeight="1" spans="1:11">
      <c r="A15" s="2">
        <v>13</v>
      </c>
      <c r="B15" s="3" t="s">
        <v>105</v>
      </c>
      <c r="C15" s="3" t="s">
        <v>106</v>
      </c>
      <c r="D15" s="2" t="s">
        <v>71</v>
      </c>
      <c r="E15" s="8">
        <v>129.91</v>
      </c>
      <c r="F15" s="8" t="s">
        <v>107</v>
      </c>
      <c r="G15" s="8">
        <v>64823.79</v>
      </c>
      <c r="H15" s="8">
        <v>129.91</v>
      </c>
      <c r="I15" s="8" t="s">
        <v>107</v>
      </c>
      <c r="J15" s="10">
        <f t="shared" si="0"/>
        <v>64823.7909</v>
      </c>
      <c r="K15" s="11">
        <f t="shared" si="1"/>
        <v>0.00089999999909196</v>
      </c>
    </row>
    <row r="16" ht="24" customHeight="1" spans="1:11">
      <c r="A16" s="2">
        <v>14</v>
      </c>
      <c r="B16" s="3" t="s">
        <v>108</v>
      </c>
      <c r="C16" s="3" t="s">
        <v>109</v>
      </c>
      <c r="D16" s="2" t="s">
        <v>71</v>
      </c>
      <c r="E16" s="8">
        <v>129.91</v>
      </c>
      <c r="F16" s="8" t="s">
        <v>110</v>
      </c>
      <c r="G16" s="8">
        <v>80868.98</v>
      </c>
      <c r="H16" s="8">
        <v>129.91</v>
      </c>
      <c r="I16" s="8" t="s">
        <v>110</v>
      </c>
      <c r="J16" s="10">
        <f t="shared" si="0"/>
        <v>80868.975</v>
      </c>
      <c r="K16" s="11">
        <f t="shared" si="1"/>
        <v>-0.00500000000465661</v>
      </c>
    </row>
    <row r="17" spans="1:11">
      <c r="A17" s="2" t="s">
        <v>111</v>
      </c>
      <c r="B17" s="2"/>
      <c r="C17" s="2"/>
      <c r="D17" s="2"/>
      <c r="E17" s="2"/>
      <c r="F17" s="2"/>
      <c r="G17" s="8">
        <v>4357817</v>
      </c>
      <c r="H17" s="9"/>
      <c r="I17" s="9"/>
      <c r="J17" s="9">
        <f>SUM(J3:J16)</f>
        <v>1914489.3137</v>
      </c>
      <c r="K17" s="11">
        <f>SUM(K3:K16)</f>
        <v>-2443328.0163</v>
      </c>
    </row>
    <row r="18" spans="1:7">
      <c r="A18" s="4"/>
      <c r="B18" s="4"/>
      <c r="C18" s="4"/>
      <c r="D18" s="4"/>
      <c r="E18" s="4"/>
      <c r="F18" s="4"/>
      <c r="G18" s="4"/>
    </row>
    <row r="19" spans="1:7">
      <c r="A19" s="4"/>
      <c r="B19" s="4"/>
      <c r="C19" s="4"/>
      <c r="D19" s="4"/>
      <c r="E19" s="4"/>
      <c r="F19" s="4"/>
      <c r="G19" s="4"/>
    </row>
    <row r="20" spans="1:7">
      <c r="A20" s="4"/>
      <c r="B20" s="4"/>
      <c r="C20" s="4"/>
      <c r="D20" s="4"/>
      <c r="E20" s="4"/>
      <c r="F20" s="4"/>
      <c r="G20" s="4"/>
    </row>
    <row r="21" spans="1:7">
      <c r="A21" s="4"/>
      <c r="B21" s="4"/>
      <c r="C21" s="4"/>
      <c r="D21" s="4"/>
      <c r="E21" s="4"/>
      <c r="F21" s="4"/>
      <c r="G21" s="4"/>
    </row>
    <row r="22" spans="1:7">
      <c r="A22" s="4"/>
      <c r="B22" s="4"/>
      <c r="C22" s="4"/>
      <c r="D22" s="4"/>
      <c r="E22" s="4"/>
      <c r="F22" s="4"/>
      <c r="G22" s="4"/>
    </row>
  </sheetData>
  <mergeCells count="9">
    <mergeCell ref="E1:G1"/>
    <mergeCell ref="H1:J1"/>
    <mergeCell ref="A17:B17"/>
    <mergeCell ref="D17:F17"/>
    <mergeCell ref="A1:A2"/>
    <mergeCell ref="B1:B2"/>
    <mergeCell ref="C1:C2"/>
    <mergeCell ref="D1:D2"/>
    <mergeCell ref="K1:K2"/>
  </mergeCells>
  <pageMargins left="0.7" right="0.7" top="0.75" bottom="0.75" header="0.3" footer="0.3"/>
  <pageSetup paperSize="9"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arrUserId title="区域1_2_1_2" rangeCreator="" othersAccessPermission="edit"/>
  </rangeList>
  <rangeList sheetStid="5" master=""/>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2</vt:i4>
      </vt:variant>
    </vt:vector>
  </HeadingPairs>
  <TitlesOfParts>
    <vt:vector size="2" baseType="lpstr">
      <vt:lpstr>评审意见表</vt:lpstr>
      <vt:lpstr>审核清单 (2)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lan</dc:creator>
  <cp:lastModifiedBy>瑜</cp:lastModifiedBy>
  <dcterms:created xsi:type="dcterms:W3CDTF">2006-09-17T00:00:00Z</dcterms:created>
  <cp:lastPrinted>2024-07-21T22:57:00Z</cp:lastPrinted>
  <dcterms:modified xsi:type="dcterms:W3CDTF">2024-08-08T17:17:44Z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2052-12.8.2.15209</vt:lpwstr>
  </property>
  <property fmtid="{D5CDD505-2E9C-101B-9397-08002B2CF9AE}" pid="3" name="ICV">
    <vt:lpwstr>E4B6301847F84A659A60FD7C76DB6E8B_13</vt:lpwstr>
  </property>
</Properties>
</file>