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审核清单" sheetId="4" r:id="rId2"/>
  </sheets>
  <calcPr calcId="144525"/>
</workbook>
</file>

<file path=xl/sharedStrings.xml><?xml version="1.0" encoding="utf-8"?>
<sst xmlns="http://schemas.openxmlformats.org/spreadsheetml/2006/main" count="397" uniqueCount="144">
  <si>
    <t>福建省文物局申请2025年国家文物保护专项
项目预算专家组评审意见表</t>
  </si>
  <si>
    <t>评审单位：福建省文物局</t>
  </si>
  <si>
    <t>单位：元</t>
  </si>
  <si>
    <t>项目编号</t>
  </si>
  <si>
    <t>24-7-02-3500-0455</t>
  </si>
  <si>
    <t>项目名称</t>
  </si>
  <si>
    <t>芷溪古建筑群之敦安堂修缮工程</t>
  </si>
  <si>
    <t>项目单位</t>
  </si>
  <si>
    <t>连城县文化体育和旅游局</t>
  </si>
  <si>
    <t>方案批复文号</t>
  </si>
  <si>
    <t>闽文物字〔2023〕327号</t>
  </si>
  <si>
    <t>中央财政补助经费申请金额</t>
  </si>
  <si>
    <t>中央财政补助经费审核金额</t>
  </si>
  <si>
    <t>项目概况</t>
  </si>
  <si>
    <t xml:space="preserve">    芷溪古建筑群之敦安堂位于连城县庙前镇芷星村，建于清末，坐东向西，占地面积约 2242 平方米，建筑面积 1708 平方米，砖木结构。主落建筑由门楼、门头房、内院坪、下厅、中厅、上厅，下厅前倒朝厅、倒朝厅后小花园等，主厅南侧横屋一排、北侧横屋二排；南侧落书院由横屋二排及杂物间多间组成；南侧落东面原为书院用房。规模宏大，采用客家地区“九厅十八井”结构布局建造精湛，留下了清代闽西能工巧匠、园林艺人雕刻（木雕、石雕、砖雕）、灰塑、书法、园艺等不朽艺技。连城县芷溪古建筑群之敦安堂于 2018 年 9 月，被公布为福建省第九批文物保护单位。
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</si>
  <si>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</si>
  <si>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</si>
  <si>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</si>
  <si>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</si>
  <si>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</si>
  <si>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</si>
  <si>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</si>
  <si>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</si>
  <si>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</si>
  <si>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</si>
  <si>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</si>
  <si>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</si>
  <si>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部分项目单价偏高，部分项目不在设计方案中，予以核减。</t>
  </si>
  <si>
    <t>二</t>
  </si>
  <si>
    <t>工程建设其他费</t>
  </si>
  <si>
    <t>勘察费</t>
  </si>
  <si>
    <t>计算基数改变核减</t>
  </si>
  <si>
    <t>按2%计取</t>
  </si>
  <si>
    <t>设计费</t>
  </si>
  <si>
    <t>计算基数改变核增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</si>
  <si>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</si>
  <si>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</si>
  <si>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</si>
  <si>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</si>
  <si>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</si>
  <si>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</si>
  <si>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漏项调增</t>
  </si>
  <si>
    <t>按0.58%计取</t>
  </si>
  <si>
    <t>招标代理费</t>
  </si>
  <si>
    <t>按1%计取</t>
  </si>
  <si>
    <t>审计费</t>
  </si>
  <si>
    <t>按0.3%计取</t>
  </si>
  <si>
    <t>工程保险费</t>
  </si>
  <si>
    <t>三</t>
  </si>
  <si>
    <t>基本预备费</t>
  </si>
  <si>
    <t>按（一）+（二）之和的5%取费</t>
  </si>
  <si>
    <t>评审专家综合意见及建议</t>
  </si>
  <si>
    <r>
      <rPr>
        <sz val="12"/>
        <color rgb="FFFF0000"/>
        <rFont val="宋体"/>
        <charset val="134"/>
        <scheme val="minor"/>
      </rPr>
      <t xml:space="preserve">  </t>
    </r>
    <r>
      <rPr>
        <sz val="12"/>
        <rFont val="宋体"/>
        <charset val="134"/>
        <scheme val="minor"/>
      </rPr>
      <t xml:space="preserve"> 整体工程量及综合单价偏高。因工程费用核减，勘察费、工程监理费、建设单位管理费、招标代理费、审计费、基本预备费因费率改变予以核减；设计费因费率改变予以核增；工程量清单和招标控制价编制费、工程保险费因漏报予以调增。经审核调整后，该项目造价总体基本合理。</t>
    </r>
  </si>
  <si>
    <t>评审专家签字</t>
  </si>
  <si>
    <t>项目编码</t>
  </si>
  <si>
    <t>计量单位</t>
  </si>
  <si>
    <t>审前</t>
  </si>
  <si>
    <t>审后</t>
  </si>
  <si>
    <t>核增减</t>
  </si>
  <si>
    <t>工程量</t>
  </si>
  <si>
    <t>综合单价</t>
  </si>
  <si>
    <t>合价</t>
  </si>
  <si>
    <t>01B001</t>
  </si>
  <si>
    <t>后期搭建拆除</t>
  </si>
  <si>
    <t>m2</t>
  </si>
  <si>
    <t>01B002</t>
  </si>
  <si>
    <t>泥土铲除</t>
  </si>
  <si>
    <t>立面抹灰层拆除</t>
  </si>
  <si>
    <t>瓦屋面拆除</t>
  </si>
  <si>
    <t>01B003</t>
  </si>
  <si>
    <t>屋脊拆除</t>
  </si>
  <si>
    <t>m</t>
  </si>
  <si>
    <t>木构件拆除</t>
  </si>
  <si>
    <t>m3</t>
  </si>
  <si>
    <t>门窗拆除</t>
  </si>
  <si>
    <t>余方弃置</t>
  </si>
  <si>
    <t>回填方</t>
  </si>
  <si>
    <t>原土碾压、夯实</t>
  </si>
  <si>
    <t>三合土地面</t>
  </si>
  <si>
    <t>木地板</t>
  </si>
  <si>
    <t>墙面仿古抹灰</t>
  </si>
  <si>
    <t>墙面勾缝</t>
  </si>
  <si>
    <t>墙顶叠涩砖</t>
  </si>
  <si>
    <t>01B004</t>
  </si>
  <si>
    <t>清理墙面</t>
  </si>
  <si>
    <t>小青瓦屋面</t>
  </si>
  <si>
    <t>清水望板</t>
  </si>
  <si>
    <t>矩形椽</t>
  </si>
  <si>
    <t>屋脊头、吞头</t>
  </si>
  <si>
    <t>只</t>
  </si>
  <si>
    <t>屋面正脊</t>
  </si>
  <si>
    <t>垂脊</t>
  </si>
  <si>
    <t>檐头(口)附件</t>
  </si>
  <si>
    <t>封檐板</t>
  </si>
  <si>
    <t>博风板</t>
  </si>
  <si>
    <t>天花板</t>
  </si>
  <si>
    <t>圆柱修补</t>
  </si>
  <si>
    <t>根</t>
  </si>
  <si>
    <t>楼楞</t>
  </si>
  <si>
    <t>方桁(檩)</t>
  </si>
  <si>
    <t>圆桁(檩)</t>
  </si>
  <si>
    <t>檩条修补</t>
  </si>
  <si>
    <t>01B005</t>
  </si>
  <si>
    <t>梁头加固</t>
  </si>
  <si>
    <t>处</t>
  </si>
  <si>
    <t>童(瓜)柱</t>
  </si>
  <si>
    <t>撤带门</t>
  </si>
  <si>
    <t>槛窗</t>
  </si>
  <si>
    <t>砖细漏窗</t>
  </si>
  <si>
    <t>花窗</t>
  </si>
  <si>
    <t>01B006</t>
  </si>
  <si>
    <t>木构件拨正</t>
  </si>
  <si>
    <t>防腐涂料</t>
  </si>
  <si>
    <t>01B007</t>
  </si>
  <si>
    <t>木材面作旧</t>
  </si>
  <si>
    <t>措施工程</t>
  </si>
  <si>
    <t>B区</t>
  </si>
  <si>
    <t>拆除工程</t>
  </si>
  <si>
    <t>01B009</t>
  </si>
  <si>
    <t>清除排水沟淤泥</t>
  </si>
  <si>
    <t>01B010</t>
  </si>
  <si>
    <t>清理杂物、杂草等垃圾</t>
  </si>
  <si>
    <t>01B011</t>
  </si>
  <si>
    <t>01B012</t>
  </si>
  <si>
    <t>卵石地面</t>
  </si>
  <si>
    <t>细砖墙帽</t>
  </si>
  <si>
    <t>01B013</t>
  </si>
  <si>
    <t>墙体扶正</t>
  </si>
  <si>
    <t>01B014</t>
  </si>
  <si>
    <t>门楼正脊、戗脊灰塑</t>
  </si>
  <si>
    <t>轩顶椽</t>
  </si>
  <si>
    <t>灰板壁</t>
  </si>
  <si>
    <t>01B015</t>
  </si>
  <si>
    <t>01B016</t>
  </si>
  <si>
    <t>01B017</t>
  </si>
  <si>
    <t>01B019</t>
  </si>
  <si>
    <t>01B020</t>
  </si>
  <si>
    <t>01B021</t>
  </si>
  <si>
    <t>糙砖实心墙</t>
  </si>
  <si>
    <t>贴墙面</t>
  </si>
  <si>
    <t>01B022</t>
  </si>
  <si>
    <t>01B023</t>
  </si>
  <si>
    <t>01B025</t>
  </si>
  <si>
    <t>合        计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</si>
</sst>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.00_);[Red]\(0.00\)"/>
  </numFmts>
  <fonts count="37">
    <font>
      <sz val="11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color indexed="8"/>
      <name val="黑体"/>
      <charset val="134"/>
    </font>
    <font>
      <sz val="12"/>
      <color theme="1"/>
      <name val="宋体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name val="宋体"/>
      <charset val="134"/>
      <scheme val="minor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6" applyNumberFormat="0" applyFill="0" applyAlignment="0" applyProtection="0">
      <alignment vertical="center"/>
    </xf>
    <xf numFmtId="0" fontId="23" fillId="0" borderId="7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5" borderId="8" applyNumberFormat="0" applyAlignment="0" applyProtection="0">
      <alignment vertical="center"/>
    </xf>
    <xf numFmtId="0" fontId="25" fillId="6" borderId="9" applyNumberFormat="0" applyAlignment="0" applyProtection="0">
      <alignment vertical="center"/>
    </xf>
    <xf numFmtId="0" fontId="26" fillId="6" borderId="8" applyNumberFormat="0" applyAlignment="0" applyProtection="0">
      <alignment vertical="center"/>
    </xf>
    <xf numFmtId="0" fontId="27" fillId="7" borderId="10" applyNumberFormat="0" applyAlignment="0" applyProtection="0">
      <alignment vertical="center"/>
    </xf>
    <xf numFmtId="0" fontId="28" fillId="0" borderId="11" applyNumberFormat="0" applyFill="0" applyAlignment="0" applyProtection="0">
      <alignment vertical="center"/>
    </xf>
    <xf numFmtId="0" fontId="29" fillId="0" borderId="12" applyNumberFormat="0" applyFill="0" applyAlignment="0" applyProtection="0">
      <alignment vertical="center"/>
    </xf>
    <xf numFmtId="0" fontId="30" fillId="8" borderId="0" applyNumberFormat="0" applyBorder="0" applyAlignment="0" applyProtection="0">
      <alignment vertical="center"/>
    </xf>
    <xf numFmtId="0" fontId="31" fillId="9" borderId="0" applyNumberFormat="0" applyBorder="0" applyAlignment="0" applyProtection="0">
      <alignment vertical="center"/>
    </xf>
    <xf numFmtId="0" fontId="32" fillId="10" borderId="0" applyNumberFormat="0" applyBorder="0" applyAlignment="0" applyProtection="0">
      <alignment vertical="center"/>
    </xf>
    <xf numFmtId="0" fontId="33" fillId="11" borderId="0" applyNumberFormat="0" applyBorder="0" applyAlignment="0" applyProtection="0">
      <alignment vertical="center"/>
    </xf>
    <xf numFmtId="0" fontId="34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4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3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4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3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4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3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4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3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4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3" fillId="34" borderId="0" applyNumberFormat="0" applyBorder="0" applyAlignment="0" applyProtection="0">
      <alignment vertical="center"/>
    </xf>
    <xf numFmtId="0" fontId="35" fillId="0" borderId="0"/>
    <xf numFmtId="0" fontId="35" fillId="0" borderId="0">
      <alignment vertical="center"/>
    </xf>
    <xf numFmtId="0" fontId="0" fillId="0" borderId="0"/>
    <xf numFmtId="0" fontId="36" fillId="0" borderId="0"/>
    <xf numFmtId="0" fontId="36" fillId="0" borderId="0"/>
  </cellStyleXfs>
  <cellXfs count="48">
    <xf numFmtId="0" fontId="0" fillId="0" borderId="0" xfId="0"/>
    <xf numFmtId="0" fontId="0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horizontal="right" vertical="center"/>
    </xf>
    <xf numFmtId="0" fontId="0" fillId="0" borderId="0" xfId="0" applyFont="1" applyFill="1" applyAlignment="1">
      <alignment horizontal="right" vertical="center"/>
    </xf>
    <xf numFmtId="176" fontId="0" fillId="0" borderId="0" xfId="0" applyNumberFormat="1" applyFont="1" applyFill="1" applyAlignment="1">
      <alignment horizontal="right" vertical="center"/>
    </xf>
    <xf numFmtId="176" fontId="1" fillId="0" borderId="4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3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176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 wrapText="1"/>
    </xf>
    <xf numFmtId="176" fontId="5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76" fontId="6" fillId="3" borderId="1" xfId="0" applyNumberFormat="1" applyFont="1" applyFill="1" applyBorder="1" applyAlignment="1">
      <alignment horizontal="center" vertical="center" wrapText="1"/>
    </xf>
    <xf numFmtId="176" fontId="7" fillId="0" borderId="1" xfId="52" applyNumberFormat="1" applyFont="1" applyFill="1" applyBorder="1" applyAlignment="1">
      <alignment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177" fontId="3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/>
    </xf>
    <xf numFmtId="0" fontId="13" fillId="0" borderId="1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/>
    </xf>
    <xf numFmtId="10" fontId="8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0" fontId="8" fillId="0" borderId="0" xfId="0" applyNumberFormat="1" applyFont="1" applyAlignment="1">
      <alignment horizontal="center" wrapText="1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2 2" xfId="51"/>
    <cellStyle name="常规 3" xfId="52"/>
    <cellStyle name="常规 3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3"/>
  <sheetViews>
    <sheetView tabSelected="1" topLeftCell="A11" workbookViewId="0">
      <selection activeCell="F6" sqref="F6:G6"/>
    </sheetView>
  </sheetViews>
  <sheetFormatPr defaultColWidth="9" defaultRowHeight="14.25"/>
  <cols>
    <col min="1" max="1" width="5.125" style="11" customWidth="1"/>
    <col min="2" max="2" width="30.125" style="11" customWidth="1"/>
    <col min="3" max="3" width="14.625" style="11" customWidth="1"/>
    <col min="4" max="4" width="16.875" style="11" customWidth="1"/>
    <col min="5" max="5" width="21.375" style="11" customWidth="1"/>
    <col min="6" max="6" width="15.625" style="11" customWidth="1"/>
    <col min="7" max="7" width="15.5" style="11" customWidth="1"/>
    <col min="8" max="9" width="9" style="11"/>
    <col min="10" max="10" width="9.375" style="11"/>
    <col min="11" max="11" width="12.625" style="11"/>
    <col min="12" max="12" width="11.5" style="11"/>
    <col min="13" max="16384" width="9" style="11"/>
  </cols>
  <sheetData>
    <row r="1" ht="40.5" customHeight="1" spans="1:7">
      <c r="A1" s="12" t="s">
        <v>0</v>
      </c>
      <c r="B1" s="12"/>
      <c r="C1" s="12"/>
      <c r="D1" s="12"/>
      <c r="E1" s="12"/>
      <c r="F1" s="12"/>
      <c r="G1" s="12"/>
    </row>
    <row r="2" spans="1:7">
      <c r="A2" s="13"/>
      <c r="B2" s="13"/>
      <c r="C2" s="13"/>
      <c r="D2" s="13"/>
      <c r="E2" s="13"/>
      <c r="F2" s="13"/>
      <c r="G2" s="13"/>
    </row>
    <row r="3" ht="20.65" customHeight="1" spans="1:7">
      <c r="A3" s="14" t="s">
        <v>1</v>
      </c>
      <c r="B3" s="14"/>
      <c r="C3" s="14"/>
      <c r="D3" s="15"/>
      <c r="E3" s="15"/>
      <c r="F3" s="15" t="s">
        <v>2</v>
      </c>
      <c r="G3" s="15"/>
    </row>
    <row r="4" s="10" customFormat="1" ht="45" customHeight="1" spans="1:7">
      <c r="A4" s="16" t="s">
        <v>3</v>
      </c>
      <c r="B4" s="16"/>
      <c r="C4" s="17" t="s">
        <v>4</v>
      </c>
      <c r="D4" s="17"/>
      <c r="E4" s="16" t="s">
        <v>5</v>
      </c>
      <c r="F4" s="17" t="s">
        <v>6</v>
      </c>
      <c r="G4" s="17"/>
    </row>
    <row r="5" s="10" customFormat="1" ht="45" customHeight="1" spans="1:7">
      <c r="A5" s="16" t="s">
        <v>7</v>
      </c>
      <c r="B5" s="16"/>
      <c r="C5" s="18" t="s">
        <v>8</v>
      </c>
      <c r="D5" s="18"/>
      <c r="E5" s="16" t="s">
        <v>9</v>
      </c>
      <c r="F5" s="18" t="s">
        <v>10</v>
      </c>
      <c r="G5" s="18"/>
    </row>
    <row r="6" s="10" customFormat="1" ht="45" customHeight="1" spans="1:7">
      <c r="A6" s="16" t="s">
        <v>11</v>
      </c>
      <c r="B6" s="16"/>
      <c r="C6" s="19">
        <f>C9</f>
        <v>3494184</v>
      </c>
      <c r="D6" s="18"/>
      <c r="E6" s="38" t="s">
        <v>12</v>
      </c>
      <c r="F6" s="39">
        <f>F9</f>
        <v>2648905.3548258</v>
      </c>
      <c r="G6" s="39"/>
    </row>
    <row r="7" s="10" customFormat="1" ht="113" customHeight="1" spans="1:7">
      <c r="A7" s="16" t="s">
        <v>13</v>
      </c>
      <c r="B7" s="16"/>
      <c r="C7" s="20" t="s">
        <v>14</v>
      </c>
      <c r="D7" s="20"/>
      <c r="E7" s="20"/>
      <c r="F7" s="20"/>
      <c r="G7" s="20"/>
    </row>
    <row r="8" s="10" customFormat="1" ht="45" customHeight="1" spans="1:9">
      <c r="A8" s="16" t="s">
        <v>15</v>
      </c>
      <c r="B8" s="16"/>
      <c r="C8" s="16" t="s">
        <v>16</v>
      </c>
      <c r="D8" s="16" t="s">
        <v>17</v>
      </c>
      <c r="E8" s="16" t="s">
        <v>18</v>
      </c>
      <c r="F8" s="16" t="s">
        <v>19</v>
      </c>
      <c r="G8" s="16" t="s">
        <v>20</v>
      </c>
      <c r="I8" s="43"/>
    </row>
    <row r="9" s="10" customFormat="1" ht="35.25" customHeight="1" spans="1:7">
      <c r="A9" s="21" t="s">
        <v>21</v>
      </c>
      <c r="B9" s="21" t="s">
        <v>22</v>
      </c>
      <c r="C9" s="22">
        <v>3494184</v>
      </c>
      <c r="D9" s="22">
        <f>D10+D11+D20</f>
        <v>-845278.6451742</v>
      </c>
      <c r="E9" s="48" t="s">
        <v>23</v>
      </c>
      <c r="F9" s="22">
        <f>C9+D9</f>
        <v>2648905.3548258</v>
      </c>
      <c r="G9" s="48" t="s">
        <v>24</v>
      </c>
    </row>
    <row r="10" s="10" customFormat="1" ht="48.6" customHeight="1" spans="1:7">
      <c r="A10" s="23" t="s">
        <v>25</v>
      </c>
      <c r="B10" s="24" t="s">
        <v>26</v>
      </c>
      <c r="C10" s="25">
        <v>2597906</v>
      </c>
      <c r="D10" s="25">
        <v>-403813.98</v>
      </c>
      <c r="E10" s="40" t="s">
        <v>27</v>
      </c>
      <c r="F10" s="22">
        <f>C10+D10</f>
        <v>2194092.02</v>
      </c>
      <c r="G10" s="48" t="s">
        <v>24</v>
      </c>
    </row>
    <row r="11" s="10" customFormat="1" ht="39.95" customHeight="1" spans="1:8">
      <c r="A11" s="24" t="s">
        <v>28</v>
      </c>
      <c r="B11" s="24" t="s">
        <v>29</v>
      </c>
      <c r="C11" s="26">
        <f>SUM(C12:C19)</f>
        <v>636487</v>
      </c>
      <c r="D11" s="27">
        <f>F11-C11</f>
        <v>-307812.015404</v>
      </c>
      <c r="E11" s="40"/>
      <c r="F11" s="22">
        <f>SUM(F12:F19)</f>
        <v>328674.984596</v>
      </c>
      <c r="G11" s="17"/>
      <c r="H11" s="41"/>
    </row>
    <row r="12" s="10" customFormat="1" ht="39.95" customHeight="1" spans="1:7">
      <c r="A12" s="28">
        <v>1</v>
      </c>
      <c r="B12" s="29" t="s">
        <v>30</v>
      </c>
      <c r="C12" s="27">
        <v>77937</v>
      </c>
      <c r="D12" s="27">
        <f>F12-C12</f>
        <v>-34055.1596</v>
      </c>
      <c r="E12" s="17" t="s">
        <v>31</v>
      </c>
      <c r="F12" s="22">
        <f>F10*0.02</f>
        <v>43881.8404</v>
      </c>
      <c r="G12" s="40" t="s">
        <v>32</v>
      </c>
    </row>
    <row r="13" s="10" customFormat="1" ht="39.95" customHeight="1" spans="1:7">
      <c r="A13" s="28">
        <v>2</v>
      </c>
      <c r="B13" s="30" t="s">
        <v>33</v>
      </c>
      <c r="C13" s="27">
        <v>129895</v>
      </c>
      <c r="D13" s="27">
        <f t="shared" ref="D13:D20" si="0">F13-C13</f>
        <v>1750.52119999999</v>
      </c>
      <c r="E13" s="17" t="s">
        <v>34</v>
      </c>
      <c r="F13" s="22">
        <f>F10*0.06</f>
        <v>131645.5212</v>
      </c>
      <c r="G13" s="40" t="s">
        <v>35</v>
      </c>
    </row>
    <row r="14" s="10" customFormat="1" ht="39.95" customHeight="1" spans="1:7">
      <c r="A14" s="28">
        <v>3</v>
      </c>
      <c r="B14" s="30" t="s">
        <v>36</v>
      </c>
      <c r="C14" s="27">
        <v>116906</v>
      </c>
      <c r="D14" s="27">
        <f t="shared" si="0"/>
        <v>-44500.96334</v>
      </c>
      <c r="E14" s="17" t="s">
        <v>31</v>
      </c>
      <c r="F14" s="22">
        <f>F10*0.033</f>
        <v>72405.03666</v>
      </c>
      <c r="G14" s="40" t="s">
        <v>37</v>
      </c>
    </row>
    <row r="15" s="10" customFormat="1" ht="39.95" customHeight="1" spans="1:7">
      <c r="A15" s="28">
        <v>4</v>
      </c>
      <c r="B15" s="30" t="s">
        <v>38</v>
      </c>
      <c r="C15" s="27">
        <v>259791</v>
      </c>
      <c r="D15" s="27">
        <f t="shared" si="0"/>
        <v>-226879.6197</v>
      </c>
      <c r="E15" s="17" t="s">
        <v>31</v>
      </c>
      <c r="F15" s="24">
        <f>F10*0.015</f>
        <v>32911.3803</v>
      </c>
      <c r="G15" s="40" t="s">
        <v>39</v>
      </c>
    </row>
    <row r="16" s="10" customFormat="1" ht="39.95" customHeight="1" spans="1:7">
      <c r="A16" s="17">
        <v>5</v>
      </c>
      <c r="B16" s="30" t="s">
        <v>40</v>
      </c>
      <c r="C16" s="27">
        <v>0</v>
      </c>
      <c r="D16" s="27">
        <f t="shared" si="0"/>
        <v>12725.733716</v>
      </c>
      <c r="E16" s="17" t="s">
        <v>41</v>
      </c>
      <c r="F16" s="22">
        <f>F10*0.0058</f>
        <v>12725.733716</v>
      </c>
      <c r="G16" s="40" t="s">
        <v>42</v>
      </c>
    </row>
    <row r="17" s="10" customFormat="1" ht="39.95" customHeight="1" spans="1:7">
      <c r="A17" s="31">
        <v>6</v>
      </c>
      <c r="B17" s="30" t="s">
        <v>43</v>
      </c>
      <c r="C17" s="27">
        <v>25979</v>
      </c>
      <c r="D17" s="27">
        <f t="shared" si="0"/>
        <v>-4038.0798</v>
      </c>
      <c r="E17" s="17" t="s">
        <v>31</v>
      </c>
      <c r="F17" s="22">
        <f>F10*0.01</f>
        <v>21940.9202</v>
      </c>
      <c r="G17" s="40" t="s">
        <v>44</v>
      </c>
    </row>
    <row r="18" s="10" customFormat="1" ht="39.95" customHeight="1" spans="1:7">
      <c r="A18" s="28">
        <v>7</v>
      </c>
      <c r="B18" s="30" t="s">
        <v>45</v>
      </c>
      <c r="C18" s="27">
        <v>25979</v>
      </c>
      <c r="D18" s="27">
        <f t="shared" si="0"/>
        <v>-19396.72394</v>
      </c>
      <c r="E18" s="17" t="s">
        <v>31</v>
      </c>
      <c r="F18" s="22">
        <f>F10*0.003</f>
        <v>6582.27606</v>
      </c>
      <c r="G18" s="40" t="s">
        <v>46</v>
      </c>
    </row>
    <row r="19" s="10" customFormat="1" ht="39.95" customHeight="1" spans="1:7">
      <c r="A19" s="28">
        <v>8</v>
      </c>
      <c r="B19" s="30" t="s">
        <v>47</v>
      </c>
      <c r="C19" s="27">
        <v>0</v>
      </c>
      <c r="D19" s="27">
        <f t="shared" si="0"/>
        <v>6582.27606</v>
      </c>
      <c r="E19" s="17" t="s">
        <v>41</v>
      </c>
      <c r="F19" s="22">
        <f>F10*0.003</f>
        <v>6582.27606</v>
      </c>
      <c r="G19" s="40" t="s">
        <v>46</v>
      </c>
    </row>
    <row r="20" s="10" customFormat="1" ht="35.25" customHeight="1" spans="1:7">
      <c r="A20" s="24" t="s">
        <v>48</v>
      </c>
      <c r="B20" s="24" t="s">
        <v>49</v>
      </c>
      <c r="C20" s="22">
        <v>259791</v>
      </c>
      <c r="D20" s="22">
        <f t="shared" si="0"/>
        <v>-133652.6497702</v>
      </c>
      <c r="E20" s="17" t="s">
        <v>31</v>
      </c>
      <c r="F20" s="22">
        <f>(F10+F11)*0.05</f>
        <v>126138.3502298</v>
      </c>
      <c r="G20" s="42" t="s">
        <v>50</v>
      </c>
    </row>
    <row r="21" s="10" customFormat="1" ht="75.75" customHeight="1" spans="1:7">
      <c r="A21" s="32" t="s">
        <v>51</v>
      </c>
      <c r="B21" s="33"/>
      <c r="C21" s="34" t="s">
        <v>52</v>
      </c>
      <c r="D21" s="34"/>
      <c r="E21" s="34"/>
      <c r="F21" s="34"/>
      <c r="G21" s="34"/>
    </row>
    <row r="22" s="10" customFormat="1" ht="73" customHeight="1" spans="1:13">
      <c r="A22" s="35" t="s">
        <v>53</v>
      </c>
      <c r="B22" s="36"/>
      <c r="C22" s="37"/>
      <c r="D22" s="37"/>
      <c r="E22" s="37"/>
      <c r="F22" s="37"/>
      <c r="G22" s="37"/>
      <c r="M22" s="47"/>
    </row>
    <row r="23" s="10" customFormat="1" ht="20.25" customHeight="1" spans="1:7">
      <c r="A23" s="11"/>
      <c r="B23" s="11"/>
      <c r="C23" s="11"/>
      <c r="D23" s="11"/>
      <c r="E23" s="11"/>
      <c r="F23" s="11"/>
      <c r="G23" s="11"/>
    </row>
    <row r="24" s="10" customFormat="1" ht="17.25" customHeight="1" spans="1:10">
      <c r="A24" s="11"/>
      <c r="B24" s="11"/>
      <c r="C24" s="11"/>
      <c r="D24" s="11"/>
      <c r="E24" s="11"/>
      <c r="F24" s="11"/>
      <c r="G24" s="11"/>
      <c r="I24" s="44"/>
      <c r="J24" s="45"/>
    </row>
    <row r="25" s="10" customFormat="1" ht="18" customHeight="1" spans="1:10">
      <c r="A25" s="11"/>
      <c r="B25" s="11"/>
      <c r="C25" s="11"/>
      <c r="D25" s="11"/>
      <c r="E25" s="11"/>
      <c r="F25" s="11"/>
      <c r="G25" s="11"/>
      <c r="I25" s="44"/>
      <c r="J25" s="45"/>
    </row>
    <row r="26" s="10" customFormat="1" ht="17.25" customHeight="1" spans="1:10">
      <c r="A26" s="11"/>
      <c r="B26" s="11"/>
      <c r="C26" s="11"/>
      <c r="D26" s="11"/>
      <c r="E26" s="11"/>
      <c r="F26" s="11"/>
      <c r="G26" s="11"/>
      <c r="I26" s="44"/>
      <c r="J26" s="45"/>
    </row>
    <row r="27" s="10" customFormat="1" ht="33" customHeight="1" spans="1:9">
      <c r="A27" s="11"/>
      <c r="B27" s="11"/>
      <c r="C27" s="11"/>
      <c r="D27" s="11"/>
      <c r="E27" s="11"/>
      <c r="F27" s="11"/>
      <c r="G27" s="11"/>
      <c r="I27" s="46"/>
    </row>
    <row r="28" s="10" customFormat="1" ht="18" customHeight="1" spans="1:9">
      <c r="A28" s="11"/>
      <c r="B28" s="11"/>
      <c r="C28" s="11"/>
      <c r="D28" s="11"/>
      <c r="E28" s="11"/>
      <c r="F28" s="11"/>
      <c r="G28" s="11"/>
      <c r="I28" s="46"/>
    </row>
    <row r="29" s="10" customFormat="1" ht="18" customHeight="1" spans="1:9">
      <c r="A29" s="11"/>
      <c r="B29" s="11"/>
      <c r="C29" s="11"/>
      <c r="D29" s="11"/>
      <c r="E29" s="11"/>
      <c r="F29" s="11"/>
      <c r="G29" s="11"/>
      <c r="I29" s="46"/>
    </row>
    <row r="30" s="10" customFormat="1" ht="18" customHeight="1" spans="1:9">
      <c r="A30" s="11"/>
      <c r="B30" s="11"/>
      <c r="C30" s="11"/>
      <c r="D30" s="11"/>
      <c r="E30" s="11"/>
      <c r="F30" s="11"/>
      <c r="G30" s="11"/>
      <c r="I30" s="46"/>
    </row>
    <row r="31" s="10" customFormat="1" spans="1:7">
      <c r="A31" s="11"/>
      <c r="B31" s="11"/>
      <c r="C31" s="11"/>
      <c r="D31" s="11"/>
      <c r="E31" s="11"/>
      <c r="F31" s="11"/>
      <c r="G31" s="11"/>
    </row>
    <row r="32" s="10" customFormat="1" ht="84" customHeight="1" spans="1:7">
      <c r="A32" s="11"/>
      <c r="B32" s="11"/>
      <c r="C32" s="11"/>
      <c r="D32" s="11"/>
      <c r="E32" s="11"/>
      <c r="F32" s="11"/>
      <c r="G32" s="11"/>
    </row>
    <row r="33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55"/>
  <sheetViews>
    <sheetView zoomScale="150" zoomScaleNormal="150" topLeftCell="A100" workbookViewId="0">
      <selection activeCell="G113" sqref="G113"/>
    </sheetView>
  </sheetViews>
  <sheetFormatPr defaultColWidth="9" defaultRowHeight="14.25"/>
  <cols>
    <col min="1" max="1" width="5" style="1" customWidth="1"/>
    <col min="2" max="2" width="19.25" style="1" customWidth="1"/>
    <col min="3" max="3" width="17" style="1" customWidth="1"/>
    <col min="4" max="4" width="9" style="1"/>
    <col min="5" max="5" width="10.25" style="1" customWidth="1"/>
    <col min="6" max="6" width="10" style="1" customWidth="1"/>
    <col min="7" max="7" width="17.5" style="1" customWidth="1"/>
    <col min="8" max="8" width="10.25" style="1" customWidth="1"/>
    <col min="9" max="9" width="10.5" style="1" customWidth="1"/>
    <col min="10" max="10" width="14.75" style="1" customWidth="1"/>
    <col min="11" max="11" width="16.875" style="1" customWidth="1"/>
    <col min="12" max="16384" width="9" style="1"/>
  </cols>
  <sheetData>
    <row r="1" ht="18" spans="1:11">
      <c r="A1" s="2" t="s">
        <v>21</v>
      </c>
      <c r="B1" s="2" t="s">
        <v>54</v>
      </c>
      <c r="C1" s="2" t="s">
        <v>5</v>
      </c>
      <c r="D1" s="2" t="s">
        <v>55</v>
      </c>
      <c r="E1" s="2" t="s">
        <v>56</v>
      </c>
      <c r="F1" s="2"/>
      <c r="G1" s="2"/>
      <c r="H1" s="2" t="s">
        <v>57</v>
      </c>
      <c r="I1" s="2"/>
      <c r="J1" s="2"/>
      <c r="K1" s="2" t="s">
        <v>58</v>
      </c>
    </row>
    <row r="2" ht="18" spans="1:11">
      <c r="A2" s="2"/>
      <c r="B2" s="2"/>
      <c r="C2" s="2"/>
      <c r="D2" s="2"/>
      <c r="E2" s="2" t="s">
        <v>59</v>
      </c>
      <c r="F2" s="2" t="s">
        <v>60</v>
      </c>
      <c r="G2" s="2" t="s">
        <v>61</v>
      </c>
      <c r="H2" s="2" t="s">
        <v>59</v>
      </c>
      <c r="I2" s="2" t="s">
        <v>60</v>
      </c>
      <c r="J2" s="2" t="s">
        <v>61</v>
      </c>
      <c r="K2" s="2"/>
    </row>
    <row r="3" ht="18" spans="1:11">
      <c r="A3" s="2">
        <v>1</v>
      </c>
      <c r="B3" s="2" t="s">
        <v>62</v>
      </c>
      <c r="C3" s="2" t="s">
        <v>63</v>
      </c>
      <c r="D3" s="2" t="s">
        <v>64</v>
      </c>
      <c r="E3" s="5">
        <v>57</v>
      </c>
      <c r="F3" s="5">
        <v>73.3</v>
      </c>
      <c r="G3" s="6">
        <v>4178.1</v>
      </c>
      <c r="H3" s="5">
        <v>57</v>
      </c>
      <c r="I3" s="5">
        <v>73.3</v>
      </c>
      <c r="J3" s="6">
        <f t="shared" ref="J3:J66" si="0">I3*H3</f>
        <v>4178.1</v>
      </c>
      <c r="K3" s="6">
        <f t="shared" ref="K3:K6" si="1">J3-G3</f>
        <v>0</v>
      </c>
    </row>
    <row r="4" ht="18" spans="1:11">
      <c r="A4" s="2">
        <v>2</v>
      </c>
      <c r="B4" s="2" t="s">
        <v>65</v>
      </c>
      <c r="C4" s="2" t="s">
        <v>66</v>
      </c>
      <c r="D4" s="2" t="s">
        <v>64</v>
      </c>
      <c r="E4" s="5">
        <v>42</v>
      </c>
      <c r="F4" s="5">
        <v>19.79</v>
      </c>
      <c r="G4" s="6">
        <v>831.18</v>
      </c>
      <c r="H4" s="5">
        <v>42</v>
      </c>
      <c r="I4" s="5">
        <v>19.79</v>
      </c>
      <c r="J4" s="6">
        <f t="shared" si="0"/>
        <v>831.18</v>
      </c>
      <c r="K4" s="6">
        <f t="shared" si="1"/>
        <v>0</v>
      </c>
    </row>
    <row r="5" ht="18" spans="1:11">
      <c r="A5" s="2">
        <v>3</v>
      </c>
      <c r="B5" s="2">
        <v>11604002001</v>
      </c>
      <c r="C5" s="2" t="s">
        <v>67</v>
      </c>
      <c r="D5" s="2" t="s">
        <v>64</v>
      </c>
      <c r="E5" s="5">
        <v>504.357</v>
      </c>
      <c r="F5" s="5">
        <v>20.91</v>
      </c>
      <c r="G5" s="6">
        <v>10546.1</v>
      </c>
      <c r="H5" s="5">
        <v>504.357</v>
      </c>
      <c r="I5" s="5">
        <v>20.91</v>
      </c>
      <c r="J5" s="6">
        <f t="shared" si="0"/>
        <v>10546.10487</v>
      </c>
      <c r="K5" s="6">
        <f t="shared" si="1"/>
        <v>0.00487000000066473</v>
      </c>
    </row>
    <row r="6" ht="18" spans="1:11">
      <c r="A6" s="2">
        <v>4</v>
      </c>
      <c r="B6" s="2">
        <v>11607003001</v>
      </c>
      <c r="C6" s="2" t="s">
        <v>68</v>
      </c>
      <c r="D6" s="2" t="s">
        <v>64</v>
      </c>
      <c r="E6" s="5">
        <v>1110</v>
      </c>
      <c r="F6" s="5">
        <v>28.65</v>
      </c>
      <c r="G6" s="6">
        <v>31801.5</v>
      </c>
      <c r="H6" s="5">
        <v>822.8</v>
      </c>
      <c r="I6" s="5">
        <v>28.65</v>
      </c>
      <c r="J6" s="6">
        <f t="shared" si="0"/>
        <v>23573.22</v>
      </c>
      <c r="K6" s="6">
        <f t="shared" si="1"/>
        <v>-8228.28</v>
      </c>
    </row>
    <row r="7" ht="18" spans="1:11">
      <c r="A7" s="2">
        <v>5</v>
      </c>
      <c r="B7" s="2" t="s">
        <v>69</v>
      </c>
      <c r="C7" s="2" t="s">
        <v>70</v>
      </c>
      <c r="D7" s="2" t="s">
        <v>71</v>
      </c>
      <c r="E7" s="5">
        <v>257.375</v>
      </c>
      <c r="F7" s="5">
        <v>29.32</v>
      </c>
      <c r="G7" s="6">
        <v>7546.24</v>
      </c>
      <c r="H7" s="5">
        <v>257.375</v>
      </c>
      <c r="I7" s="5">
        <v>29.32</v>
      </c>
      <c r="J7" s="6">
        <f t="shared" si="0"/>
        <v>7546.235</v>
      </c>
      <c r="K7" s="6">
        <v>0</v>
      </c>
    </row>
    <row r="8" ht="18" spans="1:11">
      <c r="A8" s="2">
        <v>6</v>
      </c>
      <c r="B8" s="2">
        <v>11603001001</v>
      </c>
      <c r="C8" s="2" t="s">
        <v>72</v>
      </c>
      <c r="D8" s="2" t="s">
        <v>64</v>
      </c>
      <c r="E8" s="5">
        <v>318</v>
      </c>
      <c r="F8" s="5">
        <v>7.67</v>
      </c>
      <c r="G8" s="6">
        <v>2439.06</v>
      </c>
      <c r="H8" s="5">
        <v>318</v>
      </c>
      <c r="I8" s="5">
        <v>7.67</v>
      </c>
      <c r="J8" s="6">
        <f t="shared" si="0"/>
        <v>2439.06</v>
      </c>
      <c r="K8" s="6">
        <f t="shared" ref="K8:K71" si="2">J8-G8</f>
        <v>0</v>
      </c>
    </row>
    <row r="9" ht="18" spans="1:11">
      <c r="A9" s="2">
        <v>7</v>
      </c>
      <c r="B9" s="2">
        <v>11603001002</v>
      </c>
      <c r="C9" s="2" t="s">
        <v>72</v>
      </c>
      <c r="D9" s="2" t="s">
        <v>64</v>
      </c>
      <c r="E9" s="5">
        <v>1110</v>
      </c>
      <c r="F9" s="5">
        <v>16.07</v>
      </c>
      <c r="G9" s="6">
        <v>17837.7</v>
      </c>
      <c r="H9" s="5">
        <v>822.8</v>
      </c>
      <c r="I9" s="5">
        <v>16.07</v>
      </c>
      <c r="J9" s="6">
        <f t="shared" si="0"/>
        <v>13222.396</v>
      </c>
      <c r="K9" s="6">
        <f t="shared" si="2"/>
        <v>-4615.304</v>
      </c>
    </row>
    <row r="10" ht="18" spans="1:11">
      <c r="A10" s="2">
        <v>8</v>
      </c>
      <c r="B10" s="2">
        <v>11603001003</v>
      </c>
      <c r="C10" s="2" t="s">
        <v>72</v>
      </c>
      <c r="D10" s="2" t="s">
        <v>71</v>
      </c>
      <c r="E10" s="5">
        <v>226</v>
      </c>
      <c r="F10" s="5">
        <v>7.34</v>
      </c>
      <c r="G10" s="6">
        <v>1658.84</v>
      </c>
      <c r="H10" s="5">
        <v>226</v>
      </c>
      <c r="I10" s="5">
        <v>7.34</v>
      </c>
      <c r="J10" s="6">
        <f t="shared" si="0"/>
        <v>1658.84</v>
      </c>
      <c r="K10" s="6">
        <f t="shared" si="2"/>
        <v>0</v>
      </c>
    </row>
    <row r="11" ht="18" spans="1:11">
      <c r="A11" s="2">
        <v>9</v>
      </c>
      <c r="B11" s="2">
        <v>11603001004</v>
      </c>
      <c r="C11" s="2" t="s">
        <v>72</v>
      </c>
      <c r="D11" s="2" t="s">
        <v>64</v>
      </c>
      <c r="E11" s="5">
        <v>22</v>
      </c>
      <c r="F11" s="5">
        <v>7.2</v>
      </c>
      <c r="G11" s="6">
        <v>158.4</v>
      </c>
      <c r="H11" s="5">
        <v>22</v>
      </c>
      <c r="I11" s="5">
        <v>7.2</v>
      </c>
      <c r="J11" s="6">
        <f t="shared" si="0"/>
        <v>158.4</v>
      </c>
      <c r="K11" s="6">
        <f t="shared" si="2"/>
        <v>0</v>
      </c>
    </row>
    <row r="12" ht="18" spans="1:11">
      <c r="A12" s="2">
        <v>10</v>
      </c>
      <c r="B12" s="2">
        <v>11603001005</v>
      </c>
      <c r="C12" s="2" t="s">
        <v>72</v>
      </c>
      <c r="D12" s="2" t="s">
        <v>64</v>
      </c>
      <c r="E12" s="5">
        <v>38</v>
      </c>
      <c r="F12" s="5">
        <v>23.32</v>
      </c>
      <c r="G12" s="6">
        <v>886.16</v>
      </c>
      <c r="H12" s="5">
        <v>38</v>
      </c>
      <c r="I12" s="5">
        <v>23.32</v>
      </c>
      <c r="J12" s="6">
        <f t="shared" si="0"/>
        <v>886.16</v>
      </c>
      <c r="K12" s="6">
        <f t="shared" si="2"/>
        <v>0</v>
      </c>
    </row>
    <row r="13" ht="18" spans="1:11">
      <c r="A13" s="2">
        <v>11</v>
      </c>
      <c r="B13" s="2">
        <v>11603001006</v>
      </c>
      <c r="C13" s="2" t="s">
        <v>72</v>
      </c>
      <c r="D13" s="2" t="s">
        <v>73</v>
      </c>
      <c r="E13" s="5">
        <v>0.247</v>
      </c>
      <c r="F13" s="5">
        <v>119.31</v>
      </c>
      <c r="G13" s="6">
        <v>29.47</v>
      </c>
      <c r="H13" s="5">
        <v>0.247</v>
      </c>
      <c r="I13" s="5">
        <v>119.31</v>
      </c>
      <c r="J13" s="6">
        <f t="shared" si="0"/>
        <v>29.46957</v>
      </c>
      <c r="K13" s="6">
        <f t="shared" si="2"/>
        <v>-0.000429999999997932</v>
      </c>
    </row>
    <row r="14" ht="18" spans="1:11">
      <c r="A14" s="2">
        <v>12</v>
      </c>
      <c r="B14" s="2">
        <v>11603001007</v>
      </c>
      <c r="C14" s="2" t="s">
        <v>72</v>
      </c>
      <c r="D14" s="2" t="s">
        <v>73</v>
      </c>
      <c r="E14" s="5">
        <v>4.618</v>
      </c>
      <c r="F14" s="5">
        <v>119.31</v>
      </c>
      <c r="G14" s="6">
        <v>550.97</v>
      </c>
      <c r="H14" s="5">
        <v>4.618</v>
      </c>
      <c r="I14" s="5">
        <v>119.31</v>
      </c>
      <c r="J14" s="6">
        <f t="shared" si="0"/>
        <v>550.97358</v>
      </c>
      <c r="K14" s="6">
        <f t="shared" si="2"/>
        <v>0.00358000000005632</v>
      </c>
    </row>
    <row r="15" ht="18" spans="1:11">
      <c r="A15" s="2">
        <v>13</v>
      </c>
      <c r="B15" s="2">
        <v>11610001001</v>
      </c>
      <c r="C15" s="2" t="s">
        <v>74</v>
      </c>
      <c r="D15" s="2" t="s">
        <v>64</v>
      </c>
      <c r="E15" s="5">
        <v>41.874</v>
      </c>
      <c r="F15" s="5">
        <v>24.26</v>
      </c>
      <c r="G15" s="6">
        <v>1015.86</v>
      </c>
      <c r="H15" s="5">
        <v>41.874</v>
      </c>
      <c r="I15" s="5">
        <v>24.26</v>
      </c>
      <c r="J15" s="6">
        <f t="shared" si="0"/>
        <v>1015.86324</v>
      </c>
      <c r="K15" s="6">
        <f t="shared" si="2"/>
        <v>0.00324000000011893</v>
      </c>
    </row>
    <row r="16" ht="18" spans="1:11">
      <c r="A16" s="2">
        <v>14</v>
      </c>
      <c r="B16" s="2">
        <v>40103002001</v>
      </c>
      <c r="C16" s="2" t="s">
        <v>75</v>
      </c>
      <c r="D16" s="2" t="s">
        <v>73</v>
      </c>
      <c r="E16" s="5">
        <v>251.645</v>
      </c>
      <c r="F16" s="5">
        <v>29.02</v>
      </c>
      <c r="G16" s="6">
        <v>7302.74</v>
      </c>
      <c r="H16" s="5">
        <v>190.9</v>
      </c>
      <c r="I16" s="5">
        <v>29.02</v>
      </c>
      <c r="J16" s="6">
        <f t="shared" si="0"/>
        <v>5539.918</v>
      </c>
      <c r="K16" s="6">
        <f t="shared" si="2"/>
        <v>-1762.822</v>
      </c>
    </row>
    <row r="17" ht="18" spans="1:11">
      <c r="A17" s="2">
        <v>15</v>
      </c>
      <c r="B17" s="2">
        <v>10103001001</v>
      </c>
      <c r="C17" s="2" t="s">
        <v>76</v>
      </c>
      <c r="D17" s="2" t="s">
        <v>73</v>
      </c>
      <c r="E17" s="5">
        <v>6.3</v>
      </c>
      <c r="F17" s="5">
        <v>70.27</v>
      </c>
      <c r="G17" s="6">
        <v>442.7</v>
      </c>
      <c r="H17" s="5">
        <v>6.3</v>
      </c>
      <c r="I17" s="5">
        <v>70.27</v>
      </c>
      <c r="J17" s="6">
        <f t="shared" si="0"/>
        <v>442.701</v>
      </c>
      <c r="K17" s="6">
        <f t="shared" si="2"/>
        <v>0.000999999999976353</v>
      </c>
    </row>
    <row r="18" ht="18" spans="1:11">
      <c r="A18" s="2">
        <v>16</v>
      </c>
      <c r="B18" s="2">
        <v>80101010001</v>
      </c>
      <c r="C18" s="2" t="s">
        <v>77</v>
      </c>
      <c r="D18" s="2" t="s">
        <v>64</v>
      </c>
      <c r="E18" s="5">
        <v>42</v>
      </c>
      <c r="F18" s="5">
        <v>1.08</v>
      </c>
      <c r="G18" s="6">
        <v>45.36</v>
      </c>
      <c r="H18" s="5">
        <v>42</v>
      </c>
      <c r="I18" s="5">
        <v>1.08</v>
      </c>
      <c r="J18" s="6">
        <f t="shared" si="0"/>
        <v>45.36</v>
      </c>
      <c r="K18" s="6">
        <f t="shared" si="2"/>
        <v>0</v>
      </c>
    </row>
    <row r="19" ht="18" spans="1:11">
      <c r="A19" s="2">
        <v>17</v>
      </c>
      <c r="B19" s="2">
        <v>11101004001</v>
      </c>
      <c r="C19" s="2" t="s">
        <v>78</v>
      </c>
      <c r="D19" s="2" t="s">
        <v>64</v>
      </c>
      <c r="E19" s="5">
        <v>116</v>
      </c>
      <c r="F19" s="5">
        <v>269.63</v>
      </c>
      <c r="G19" s="6">
        <v>31277.08</v>
      </c>
      <c r="H19" s="5">
        <v>116</v>
      </c>
      <c r="I19" s="5">
        <v>269.63</v>
      </c>
      <c r="J19" s="6">
        <f t="shared" si="0"/>
        <v>31277.08</v>
      </c>
      <c r="K19" s="6">
        <f t="shared" si="2"/>
        <v>0</v>
      </c>
    </row>
    <row r="20" ht="18" spans="1:11">
      <c r="A20" s="2">
        <v>18</v>
      </c>
      <c r="B20" s="2">
        <v>20512001001</v>
      </c>
      <c r="C20" s="2" t="s">
        <v>79</v>
      </c>
      <c r="D20" s="2" t="s">
        <v>64</v>
      </c>
      <c r="E20" s="5">
        <v>38</v>
      </c>
      <c r="F20" s="5">
        <v>235.32</v>
      </c>
      <c r="G20" s="6">
        <v>8942.16</v>
      </c>
      <c r="H20" s="5">
        <v>38</v>
      </c>
      <c r="I20" s="5">
        <v>235.32</v>
      </c>
      <c r="J20" s="6">
        <f t="shared" si="0"/>
        <v>8942.16</v>
      </c>
      <c r="K20" s="6">
        <f t="shared" si="2"/>
        <v>0</v>
      </c>
    </row>
    <row r="21" ht="18" spans="1:11">
      <c r="A21" s="2">
        <v>19</v>
      </c>
      <c r="B21" s="2">
        <v>20801001001</v>
      </c>
      <c r="C21" s="2" t="s">
        <v>80</v>
      </c>
      <c r="D21" s="2" t="s">
        <v>64</v>
      </c>
      <c r="E21" s="5">
        <v>342.357</v>
      </c>
      <c r="F21" s="5">
        <v>127.17</v>
      </c>
      <c r="G21" s="6">
        <v>43537.54</v>
      </c>
      <c r="H21" s="5">
        <v>342.357</v>
      </c>
      <c r="I21" s="5">
        <v>127.17</v>
      </c>
      <c r="J21" s="6">
        <f t="shared" si="0"/>
        <v>43537.53969</v>
      </c>
      <c r="K21" s="6">
        <f t="shared" si="2"/>
        <v>-0.00030999999580672</v>
      </c>
    </row>
    <row r="22" ht="18" spans="1:11">
      <c r="A22" s="2">
        <v>20</v>
      </c>
      <c r="B22" s="2">
        <v>20801001002</v>
      </c>
      <c r="C22" s="2" t="s">
        <v>80</v>
      </c>
      <c r="D22" s="2" t="s">
        <v>64</v>
      </c>
      <c r="E22" s="5">
        <v>162</v>
      </c>
      <c r="F22" s="5">
        <v>84.18</v>
      </c>
      <c r="G22" s="6">
        <v>13637.16</v>
      </c>
      <c r="H22" s="5">
        <v>162</v>
      </c>
      <c r="I22" s="5">
        <v>84.18</v>
      </c>
      <c r="J22" s="6">
        <f t="shared" si="0"/>
        <v>13637.16</v>
      </c>
      <c r="K22" s="6">
        <f t="shared" si="2"/>
        <v>0</v>
      </c>
    </row>
    <row r="23" ht="18" spans="1:11">
      <c r="A23" s="2">
        <v>21</v>
      </c>
      <c r="B23" s="2">
        <v>11201003001</v>
      </c>
      <c r="C23" s="2" t="s">
        <v>81</v>
      </c>
      <c r="D23" s="2" t="s">
        <v>64</v>
      </c>
      <c r="E23" s="5">
        <v>12</v>
      </c>
      <c r="F23" s="5">
        <v>136.98</v>
      </c>
      <c r="G23" s="6">
        <v>1643.76</v>
      </c>
      <c r="H23" s="5">
        <v>12</v>
      </c>
      <c r="I23" s="5">
        <v>136.98</v>
      </c>
      <c r="J23" s="6">
        <f t="shared" si="0"/>
        <v>1643.76</v>
      </c>
      <c r="K23" s="6">
        <f t="shared" si="2"/>
        <v>0</v>
      </c>
    </row>
    <row r="24" ht="18" spans="1:11">
      <c r="A24" s="2">
        <v>22</v>
      </c>
      <c r="B24" s="2">
        <v>20104001001</v>
      </c>
      <c r="C24" s="2" t="s">
        <v>82</v>
      </c>
      <c r="D24" s="2" t="s">
        <v>71</v>
      </c>
      <c r="E24" s="5">
        <v>29</v>
      </c>
      <c r="F24" s="5">
        <v>355.65</v>
      </c>
      <c r="G24" s="6">
        <v>10313.85</v>
      </c>
      <c r="H24" s="5">
        <v>29</v>
      </c>
      <c r="I24" s="5">
        <v>355.65</v>
      </c>
      <c r="J24" s="6">
        <f t="shared" si="0"/>
        <v>10313.85</v>
      </c>
      <c r="K24" s="6">
        <f t="shared" si="2"/>
        <v>0</v>
      </c>
    </row>
    <row r="25" ht="18" spans="1:11">
      <c r="A25" s="2">
        <v>23</v>
      </c>
      <c r="B25" s="2" t="s">
        <v>83</v>
      </c>
      <c r="C25" s="2" t="s">
        <v>84</v>
      </c>
      <c r="D25" s="2" t="s">
        <v>64</v>
      </c>
      <c r="E25" s="5">
        <v>40</v>
      </c>
      <c r="F25" s="5">
        <v>73.3</v>
      </c>
      <c r="G25" s="6">
        <v>2932</v>
      </c>
      <c r="H25" s="5">
        <v>40</v>
      </c>
      <c r="I25" s="5">
        <v>73.3</v>
      </c>
      <c r="J25" s="6">
        <f t="shared" si="0"/>
        <v>2932</v>
      </c>
      <c r="K25" s="6">
        <f t="shared" si="2"/>
        <v>0</v>
      </c>
    </row>
    <row r="26" ht="18" spans="1:11">
      <c r="A26" s="2">
        <v>24</v>
      </c>
      <c r="B26" s="2">
        <v>20601003001</v>
      </c>
      <c r="C26" s="2" t="s">
        <v>85</v>
      </c>
      <c r="D26" s="2" t="s">
        <v>64</v>
      </c>
      <c r="E26" s="5">
        <v>958</v>
      </c>
      <c r="F26" s="5">
        <v>447.21</v>
      </c>
      <c r="G26" s="6">
        <v>428427.18</v>
      </c>
      <c r="H26" s="5">
        <v>702.8</v>
      </c>
      <c r="I26" s="5">
        <v>447.21</v>
      </c>
      <c r="J26" s="6">
        <f t="shared" si="0"/>
        <v>314299.188</v>
      </c>
      <c r="K26" s="6">
        <f t="shared" si="2"/>
        <v>-114127.992</v>
      </c>
    </row>
    <row r="27" ht="18" spans="1:11">
      <c r="A27" s="2">
        <v>25</v>
      </c>
      <c r="B27" s="2">
        <v>20601003002</v>
      </c>
      <c r="C27" s="2" t="s">
        <v>85</v>
      </c>
      <c r="D27" s="2" t="s">
        <v>64</v>
      </c>
      <c r="E27" s="5">
        <v>152</v>
      </c>
      <c r="F27" s="5">
        <v>85.91</v>
      </c>
      <c r="G27" s="6">
        <v>13058.32</v>
      </c>
      <c r="H27" s="5">
        <v>120.8</v>
      </c>
      <c r="I27" s="5">
        <v>85.91</v>
      </c>
      <c r="J27" s="6">
        <f t="shared" si="0"/>
        <v>10377.928</v>
      </c>
      <c r="K27" s="6">
        <f t="shared" si="2"/>
        <v>-2680.392</v>
      </c>
    </row>
    <row r="28" ht="18" spans="1:11">
      <c r="A28" s="2">
        <v>26</v>
      </c>
      <c r="B28" s="2">
        <v>20508025001</v>
      </c>
      <c r="C28" s="2" t="s">
        <v>86</v>
      </c>
      <c r="D28" s="2" t="s">
        <v>64</v>
      </c>
      <c r="E28" s="5">
        <v>291</v>
      </c>
      <c r="F28" s="5">
        <v>83.88</v>
      </c>
      <c r="G28" s="6">
        <v>24409.08</v>
      </c>
      <c r="H28" s="5">
        <v>291</v>
      </c>
      <c r="I28" s="5">
        <v>83.88</v>
      </c>
      <c r="J28" s="6">
        <f t="shared" si="0"/>
        <v>24409.08</v>
      </c>
      <c r="K28" s="6">
        <f t="shared" si="2"/>
        <v>0</v>
      </c>
    </row>
    <row r="29" ht="18" spans="1:11">
      <c r="A29" s="2">
        <v>27</v>
      </c>
      <c r="B29" s="2">
        <v>20508025002</v>
      </c>
      <c r="C29" s="2" t="s">
        <v>86</v>
      </c>
      <c r="D29" s="2" t="s">
        <v>64</v>
      </c>
      <c r="E29" s="5">
        <v>27</v>
      </c>
      <c r="F29" s="5">
        <v>46.32</v>
      </c>
      <c r="G29" s="6">
        <v>1250.64</v>
      </c>
      <c r="H29" s="5">
        <v>27</v>
      </c>
      <c r="I29" s="5">
        <v>46.32</v>
      </c>
      <c r="J29" s="6">
        <f t="shared" si="0"/>
        <v>1250.64</v>
      </c>
      <c r="K29" s="6">
        <f t="shared" si="2"/>
        <v>0</v>
      </c>
    </row>
    <row r="30" ht="18" spans="1:11">
      <c r="A30" s="2">
        <v>28</v>
      </c>
      <c r="B30" s="2">
        <v>20505002001</v>
      </c>
      <c r="C30" s="2" t="s">
        <v>87</v>
      </c>
      <c r="D30" s="2" t="s">
        <v>64</v>
      </c>
      <c r="E30" s="5">
        <v>953</v>
      </c>
      <c r="F30" s="5">
        <v>107.99</v>
      </c>
      <c r="G30" s="6">
        <v>102914.47</v>
      </c>
      <c r="H30" s="5">
        <v>700.2</v>
      </c>
      <c r="I30" s="5">
        <v>107.99</v>
      </c>
      <c r="J30" s="6">
        <f t="shared" si="0"/>
        <v>75614.598</v>
      </c>
      <c r="K30" s="6">
        <f t="shared" si="2"/>
        <v>-27299.872</v>
      </c>
    </row>
    <row r="31" ht="18" spans="1:11">
      <c r="A31" s="2">
        <v>29</v>
      </c>
      <c r="B31" s="2">
        <v>20505002002</v>
      </c>
      <c r="C31" s="2" t="s">
        <v>87</v>
      </c>
      <c r="D31" s="2" t="s">
        <v>64</v>
      </c>
      <c r="E31" s="5">
        <v>157</v>
      </c>
      <c r="F31" s="5">
        <v>51.39</v>
      </c>
      <c r="G31" s="6">
        <v>8068.23</v>
      </c>
      <c r="H31" s="5">
        <v>121.9</v>
      </c>
      <c r="I31" s="5">
        <v>51.39</v>
      </c>
      <c r="J31" s="6">
        <f t="shared" si="0"/>
        <v>6264.441</v>
      </c>
      <c r="K31" s="6">
        <f t="shared" si="2"/>
        <v>-1803.789</v>
      </c>
    </row>
    <row r="32" ht="18" spans="1:11">
      <c r="A32" s="2">
        <v>30</v>
      </c>
      <c r="B32" s="2">
        <v>20602011001</v>
      </c>
      <c r="C32" s="2" t="s">
        <v>88</v>
      </c>
      <c r="D32" s="2" t="s">
        <v>89</v>
      </c>
      <c r="E32" s="5">
        <v>20</v>
      </c>
      <c r="F32" s="5">
        <v>1667.43</v>
      </c>
      <c r="G32" s="6">
        <v>33348.6</v>
      </c>
      <c r="H32" s="5">
        <v>20</v>
      </c>
      <c r="I32" s="5">
        <v>1667.43</v>
      </c>
      <c r="J32" s="6">
        <f t="shared" si="0"/>
        <v>33348.6</v>
      </c>
      <c r="K32" s="6">
        <f t="shared" si="2"/>
        <v>0</v>
      </c>
    </row>
    <row r="33" ht="18" spans="1:11">
      <c r="A33" s="2">
        <v>31</v>
      </c>
      <c r="B33" s="2">
        <v>20602002001</v>
      </c>
      <c r="C33" s="2" t="s">
        <v>90</v>
      </c>
      <c r="D33" s="2" t="s">
        <v>71</v>
      </c>
      <c r="E33" s="5">
        <v>161</v>
      </c>
      <c r="F33" s="5">
        <v>249.78</v>
      </c>
      <c r="G33" s="6">
        <v>40214.58</v>
      </c>
      <c r="H33" s="5">
        <v>161</v>
      </c>
      <c r="I33" s="5">
        <v>249.78</v>
      </c>
      <c r="J33" s="6">
        <f t="shared" si="0"/>
        <v>40214.58</v>
      </c>
      <c r="K33" s="6">
        <f t="shared" si="2"/>
        <v>0</v>
      </c>
    </row>
    <row r="34" ht="18" spans="1:11">
      <c r="A34" s="2">
        <v>32</v>
      </c>
      <c r="B34" s="2">
        <v>20602004001</v>
      </c>
      <c r="C34" s="2" t="s">
        <v>91</v>
      </c>
      <c r="D34" s="2" t="s">
        <v>71</v>
      </c>
      <c r="E34" s="5">
        <v>96.375</v>
      </c>
      <c r="F34" s="5">
        <v>249.78</v>
      </c>
      <c r="G34" s="6">
        <v>24072.55</v>
      </c>
      <c r="H34" s="5">
        <v>96.375</v>
      </c>
      <c r="I34" s="5">
        <v>249.78</v>
      </c>
      <c r="J34" s="6">
        <f t="shared" si="0"/>
        <v>24072.5475</v>
      </c>
      <c r="K34" s="6">
        <f t="shared" si="2"/>
        <v>-0.00249999999869033</v>
      </c>
    </row>
    <row r="35" ht="18" spans="1:11">
      <c r="A35" s="2">
        <v>33</v>
      </c>
      <c r="B35" s="2">
        <v>20602009001</v>
      </c>
      <c r="C35" s="2" t="s">
        <v>92</v>
      </c>
      <c r="D35" s="2" t="s">
        <v>71</v>
      </c>
      <c r="E35" s="5">
        <v>114</v>
      </c>
      <c r="F35" s="5">
        <v>123.4</v>
      </c>
      <c r="G35" s="6">
        <v>14067.6</v>
      </c>
      <c r="H35" s="5">
        <v>114</v>
      </c>
      <c r="I35" s="5">
        <v>123.4</v>
      </c>
      <c r="J35" s="6">
        <f t="shared" si="0"/>
        <v>14067.6</v>
      </c>
      <c r="K35" s="6">
        <f t="shared" si="2"/>
        <v>0</v>
      </c>
    </row>
    <row r="36" ht="18" spans="1:11">
      <c r="A36" s="2">
        <v>34</v>
      </c>
      <c r="B36" s="2">
        <v>20602009002</v>
      </c>
      <c r="C36" s="2" t="s">
        <v>92</v>
      </c>
      <c r="D36" s="2" t="s">
        <v>71</v>
      </c>
      <c r="E36" s="5">
        <v>182.601</v>
      </c>
      <c r="F36" s="5">
        <v>44.57</v>
      </c>
      <c r="G36" s="6">
        <v>8138.53</v>
      </c>
      <c r="H36" s="5">
        <v>182.601</v>
      </c>
      <c r="I36" s="5">
        <v>44.57</v>
      </c>
      <c r="J36" s="6">
        <f t="shared" si="0"/>
        <v>8138.52657</v>
      </c>
      <c r="K36" s="6">
        <f t="shared" si="2"/>
        <v>-0.00342999999975291</v>
      </c>
    </row>
    <row r="37" ht="18" spans="1:11">
      <c r="A37" s="2"/>
      <c r="B37" s="2"/>
      <c r="C37" s="2"/>
      <c r="D37" s="2"/>
      <c r="E37" s="5"/>
      <c r="F37" s="5"/>
      <c r="G37" s="6"/>
      <c r="H37" s="5"/>
      <c r="I37" s="5"/>
      <c r="J37" s="6">
        <f t="shared" si="0"/>
        <v>0</v>
      </c>
      <c r="K37" s="6">
        <f t="shared" si="2"/>
        <v>0</v>
      </c>
    </row>
    <row r="38" ht="18" spans="1:11">
      <c r="A38" s="2">
        <v>35</v>
      </c>
      <c r="B38" s="2">
        <v>20508019001</v>
      </c>
      <c r="C38" s="2" t="s">
        <v>93</v>
      </c>
      <c r="D38" s="2" t="s">
        <v>71</v>
      </c>
      <c r="E38" s="5">
        <v>146</v>
      </c>
      <c r="F38" s="5">
        <v>59.88</v>
      </c>
      <c r="G38" s="6">
        <v>8742.48</v>
      </c>
      <c r="H38" s="5">
        <v>146</v>
      </c>
      <c r="I38" s="5">
        <v>59.88</v>
      </c>
      <c r="J38" s="6">
        <f t="shared" si="0"/>
        <v>8742.48</v>
      </c>
      <c r="K38" s="6">
        <f t="shared" si="2"/>
        <v>0</v>
      </c>
    </row>
    <row r="39" ht="18" spans="1:11">
      <c r="A39" s="2">
        <v>36</v>
      </c>
      <c r="B39" s="2">
        <v>20508019002</v>
      </c>
      <c r="C39" s="2" t="s">
        <v>94</v>
      </c>
      <c r="D39" s="2" t="s">
        <v>71</v>
      </c>
      <c r="E39" s="5">
        <v>80</v>
      </c>
      <c r="F39" s="5">
        <v>86.84</v>
      </c>
      <c r="G39" s="6">
        <v>6947.2</v>
      </c>
      <c r="H39" s="5">
        <v>80</v>
      </c>
      <c r="I39" s="5">
        <v>86.84</v>
      </c>
      <c r="J39" s="6">
        <f t="shared" si="0"/>
        <v>6947.2</v>
      </c>
      <c r="K39" s="6">
        <f t="shared" si="2"/>
        <v>0</v>
      </c>
    </row>
    <row r="40" ht="18" spans="1:11">
      <c r="A40" s="2">
        <v>37</v>
      </c>
      <c r="B40" s="2">
        <v>20512004001</v>
      </c>
      <c r="C40" s="2" t="s">
        <v>95</v>
      </c>
      <c r="D40" s="2" t="s">
        <v>64</v>
      </c>
      <c r="E40" s="5">
        <v>22</v>
      </c>
      <c r="F40" s="5">
        <v>262.71</v>
      </c>
      <c r="G40" s="6">
        <v>5779.62</v>
      </c>
      <c r="H40" s="5">
        <v>22</v>
      </c>
      <c r="I40" s="5">
        <v>262.71</v>
      </c>
      <c r="J40" s="6">
        <f t="shared" si="0"/>
        <v>5779.62</v>
      </c>
      <c r="K40" s="6">
        <f t="shared" si="2"/>
        <v>0</v>
      </c>
    </row>
    <row r="41" ht="18" spans="1:11">
      <c r="A41" s="2">
        <v>38</v>
      </c>
      <c r="B41" s="2">
        <v>20501001001</v>
      </c>
      <c r="C41" s="2" t="s">
        <v>96</v>
      </c>
      <c r="D41" s="2" t="s">
        <v>97</v>
      </c>
      <c r="E41" s="5">
        <v>1</v>
      </c>
      <c r="F41" s="5">
        <v>386.72</v>
      </c>
      <c r="G41" s="6">
        <v>386.72</v>
      </c>
      <c r="H41" s="5">
        <v>1</v>
      </c>
      <c r="I41" s="5">
        <v>386.72</v>
      </c>
      <c r="J41" s="6">
        <f t="shared" si="0"/>
        <v>386.72</v>
      </c>
      <c r="K41" s="6">
        <f t="shared" si="2"/>
        <v>0</v>
      </c>
    </row>
    <row r="42" ht="18" spans="1:11">
      <c r="A42" s="2">
        <v>39</v>
      </c>
      <c r="B42" s="2">
        <v>20503002001</v>
      </c>
      <c r="C42" s="2" t="s">
        <v>98</v>
      </c>
      <c r="D42" s="2" t="s">
        <v>73</v>
      </c>
      <c r="E42" s="5">
        <v>0.197</v>
      </c>
      <c r="F42" s="5">
        <v>6723.97</v>
      </c>
      <c r="G42" s="6">
        <v>1324.62</v>
      </c>
      <c r="H42" s="5">
        <v>0.197</v>
      </c>
      <c r="I42" s="5">
        <v>6723.97</v>
      </c>
      <c r="J42" s="6">
        <f t="shared" si="0"/>
        <v>1324.62209</v>
      </c>
      <c r="K42" s="6">
        <f t="shared" si="2"/>
        <v>0.00209000000018023</v>
      </c>
    </row>
    <row r="43" ht="18" spans="1:11">
      <c r="A43" s="2">
        <v>40</v>
      </c>
      <c r="B43" s="2">
        <v>20503002002</v>
      </c>
      <c r="C43" s="2" t="s">
        <v>98</v>
      </c>
      <c r="D43" s="2" t="s">
        <v>73</v>
      </c>
      <c r="E43" s="5">
        <v>0.05</v>
      </c>
      <c r="F43" s="5">
        <v>11936.78</v>
      </c>
      <c r="G43" s="6">
        <v>596.84</v>
      </c>
      <c r="H43" s="5">
        <v>0.05</v>
      </c>
      <c r="I43" s="5">
        <v>11936.78</v>
      </c>
      <c r="J43" s="6">
        <f t="shared" si="0"/>
        <v>596.839</v>
      </c>
      <c r="K43" s="6">
        <f t="shared" si="2"/>
        <v>-0.000999999999976353</v>
      </c>
    </row>
    <row r="44" ht="18" spans="1:11">
      <c r="A44" s="2">
        <v>41</v>
      </c>
      <c r="B44" s="2">
        <v>20503002003</v>
      </c>
      <c r="C44" s="2" t="s">
        <v>99</v>
      </c>
      <c r="D44" s="2" t="s">
        <v>73</v>
      </c>
      <c r="E44" s="5">
        <v>0.082</v>
      </c>
      <c r="F44" s="5">
        <v>6723.97</v>
      </c>
      <c r="G44" s="6">
        <v>551.37</v>
      </c>
      <c r="H44" s="5">
        <v>0.082</v>
      </c>
      <c r="I44" s="5">
        <v>6723.97</v>
      </c>
      <c r="J44" s="6">
        <f t="shared" si="0"/>
        <v>551.36554</v>
      </c>
      <c r="K44" s="6">
        <f t="shared" si="2"/>
        <v>-0.00445999999999458</v>
      </c>
    </row>
    <row r="45" ht="18" spans="1:11">
      <c r="A45" s="2">
        <v>42</v>
      </c>
      <c r="B45" s="2">
        <v>20503002004</v>
      </c>
      <c r="C45" s="2" t="s">
        <v>99</v>
      </c>
      <c r="D45" s="2" t="s">
        <v>73</v>
      </c>
      <c r="E45" s="5">
        <v>0.492</v>
      </c>
      <c r="F45" s="5">
        <v>11936.78</v>
      </c>
      <c r="G45" s="6">
        <v>5872.9</v>
      </c>
      <c r="H45" s="5">
        <v>0.492</v>
      </c>
      <c r="I45" s="5">
        <v>11936.78</v>
      </c>
      <c r="J45" s="6">
        <f t="shared" si="0"/>
        <v>5872.89576</v>
      </c>
      <c r="K45" s="6">
        <f t="shared" si="2"/>
        <v>-0.00423999999929947</v>
      </c>
    </row>
    <row r="46" ht="18" spans="1:11">
      <c r="A46" s="2">
        <v>43</v>
      </c>
      <c r="B46" s="2">
        <v>20503001001</v>
      </c>
      <c r="C46" s="2" t="s">
        <v>100</v>
      </c>
      <c r="D46" s="2" t="s">
        <v>73</v>
      </c>
      <c r="E46" s="5">
        <v>4.618</v>
      </c>
      <c r="F46" s="5">
        <v>5364.2</v>
      </c>
      <c r="G46" s="6">
        <v>24771.88</v>
      </c>
      <c r="H46" s="5">
        <v>3.38</v>
      </c>
      <c r="I46" s="5">
        <v>5364.2</v>
      </c>
      <c r="J46" s="6">
        <f t="shared" si="0"/>
        <v>18130.996</v>
      </c>
      <c r="K46" s="6">
        <f t="shared" si="2"/>
        <v>-6640.884</v>
      </c>
    </row>
    <row r="47" ht="18" spans="1:11">
      <c r="A47" s="2">
        <v>44</v>
      </c>
      <c r="B47" s="2">
        <v>20503001002</v>
      </c>
      <c r="C47" s="2" t="s">
        <v>101</v>
      </c>
      <c r="D47" s="2" t="s">
        <v>97</v>
      </c>
      <c r="E47" s="5">
        <v>6</v>
      </c>
      <c r="F47" s="5">
        <v>232</v>
      </c>
      <c r="G47" s="6">
        <v>1392</v>
      </c>
      <c r="H47" s="5">
        <v>6</v>
      </c>
      <c r="I47" s="5">
        <v>232</v>
      </c>
      <c r="J47" s="6">
        <f t="shared" si="0"/>
        <v>1392</v>
      </c>
      <c r="K47" s="6">
        <f t="shared" si="2"/>
        <v>0</v>
      </c>
    </row>
    <row r="48" ht="18" spans="1:11">
      <c r="A48" s="2">
        <v>45</v>
      </c>
      <c r="B48" s="2" t="s">
        <v>102</v>
      </c>
      <c r="C48" s="2" t="s">
        <v>103</v>
      </c>
      <c r="D48" s="2" t="s">
        <v>104</v>
      </c>
      <c r="E48" s="5">
        <v>4</v>
      </c>
      <c r="F48" s="5">
        <v>645.87</v>
      </c>
      <c r="G48" s="6">
        <v>2583.48</v>
      </c>
      <c r="H48" s="5">
        <v>4</v>
      </c>
      <c r="I48" s="5">
        <v>645.87</v>
      </c>
      <c r="J48" s="6">
        <f t="shared" si="0"/>
        <v>2583.48</v>
      </c>
      <c r="K48" s="6">
        <f t="shared" si="2"/>
        <v>0</v>
      </c>
    </row>
    <row r="49" ht="18" spans="1:11">
      <c r="A49" s="2">
        <v>46</v>
      </c>
      <c r="B49" s="2">
        <v>20501004001</v>
      </c>
      <c r="C49" s="2" t="s">
        <v>105</v>
      </c>
      <c r="D49" s="2" t="s">
        <v>73</v>
      </c>
      <c r="E49" s="5">
        <v>0.2</v>
      </c>
      <c r="F49" s="5">
        <v>5699.1</v>
      </c>
      <c r="G49" s="6">
        <v>1139.82</v>
      </c>
      <c r="H49" s="5">
        <v>0.2</v>
      </c>
      <c r="I49" s="5">
        <v>5699.1</v>
      </c>
      <c r="J49" s="6">
        <f t="shared" si="0"/>
        <v>1139.82</v>
      </c>
      <c r="K49" s="6">
        <f t="shared" si="2"/>
        <v>0</v>
      </c>
    </row>
    <row r="50" ht="18" spans="1:11">
      <c r="A50" s="2">
        <v>47</v>
      </c>
      <c r="B50" s="2">
        <v>20509011001</v>
      </c>
      <c r="C50" s="2" t="s">
        <v>106</v>
      </c>
      <c r="D50" s="2" t="s">
        <v>64</v>
      </c>
      <c r="E50" s="5">
        <v>19.6</v>
      </c>
      <c r="F50" s="5">
        <v>561.75</v>
      </c>
      <c r="G50" s="6">
        <v>11010.3</v>
      </c>
      <c r="H50" s="5">
        <v>19.6</v>
      </c>
      <c r="I50" s="5">
        <v>561.75</v>
      </c>
      <c r="J50" s="6">
        <f t="shared" si="0"/>
        <v>11010.3</v>
      </c>
      <c r="K50" s="6">
        <f t="shared" si="2"/>
        <v>0</v>
      </c>
    </row>
    <row r="51" ht="18" spans="1:11">
      <c r="A51" s="2">
        <v>48</v>
      </c>
      <c r="B51" s="2">
        <v>20509011002</v>
      </c>
      <c r="C51" s="2" t="s">
        <v>106</v>
      </c>
      <c r="D51" s="2" t="s">
        <v>64</v>
      </c>
      <c r="E51" s="5">
        <v>15.656</v>
      </c>
      <c r="F51" s="5">
        <v>590.24</v>
      </c>
      <c r="G51" s="6">
        <v>9240.8</v>
      </c>
      <c r="H51" s="5">
        <v>15.656</v>
      </c>
      <c r="I51" s="5">
        <v>590.24</v>
      </c>
      <c r="J51" s="6">
        <f t="shared" si="0"/>
        <v>9240.79744</v>
      </c>
      <c r="K51" s="6">
        <f t="shared" si="2"/>
        <v>-0.00255999999899359</v>
      </c>
    </row>
    <row r="52" ht="18" spans="1:11">
      <c r="A52" s="2">
        <v>49</v>
      </c>
      <c r="B52" s="2">
        <v>20509011003</v>
      </c>
      <c r="C52" s="2" t="s">
        <v>106</v>
      </c>
      <c r="D52" s="2" t="s">
        <v>64</v>
      </c>
      <c r="E52" s="5">
        <v>8.88</v>
      </c>
      <c r="F52" s="5">
        <v>207.78</v>
      </c>
      <c r="G52" s="6">
        <v>1845.09</v>
      </c>
      <c r="H52" s="5">
        <v>8.88</v>
      </c>
      <c r="I52" s="5">
        <v>207.78</v>
      </c>
      <c r="J52" s="6">
        <f t="shared" si="0"/>
        <v>1845.0864</v>
      </c>
      <c r="K52" s="6">
        <f t="shared" si="2"/>
        <v>-0.00359999999977845</v>
      </c>
    </row>
    <row r="53" ht="18" spans="1:11">
      <c r="A53" s="2">
        <v>50</v>
      </c>
      <c r="B53" s="2">
        <v>20509002001</v>
      </c>
      <c r="C53" s="2" t="s">
        <v>107</v>
      </c>
      <c r="D53" s="2" t="s">
        <v>64</v>
      </c>
      <c r="E53" s="5">
        <v>6.618</v>
      </c>
      <c r="F53" s="5">
        <v>536.94</v>
      </c>
      <c r="G53" s="6">
        <v>3553.47</v>
      </c>
      <c r="H53" s="5">
        <v>6.618</v>
      </c>
      <c r="I53" s="5">
        <v>536.94</v>
      </c>
      <c r="J53" s="6">
        <f t="shared" si="0"/>
        <v>3553.46892</v>
      </c>
      <c r="K53" s="6">
        <f t="shared" si="2"/>
        <v>-0.00107999999909225</v>
      </c>
    </row>
    <row r="54" ht="18" spans="1:11">
      <c r="A54" s="2">
        <v>51</v>
      </c>
      <c r="B54" s="2">
        <v>20106001001</v>
      </c>
      <c r="C54" s="2" t="s">
        <v>108</v>
      </c>
      <c r="D54" s="2" t="s">
        <v>64</v>
      </c>
      <c r="E54" s="5">
        <v>2.411</v>
      </c>
      <c r="F54" s="5">
        <v>420.38</v>
      </c>
      <c r="G54" s="6">
        <v>1013.54</v>
      </c>
      <c r="H54" s="5">
        <v>2.411</v>
      </c>
      <c r="I54" s="5">
        <v>420.38</v>
      </c>
      <c r="J54" s="6">
        <f t="shared" si="0"/>
        <v>1013.53618</v>
      </c>
      <c r="K54" s="6">
        <f t="shared" si="2"/>
        <v>-0.00381999999990512</v>
      </c>
    </row>
    <row r="55" ht="18" spans="1:11">
      <c r="A55" s="2">
        <v>52</v>
      </c>
      <c r="B55" s="2">
        <v>20412010001</v>
      </c>
      <c r="C55" s="2" t="s">
        <v>109</v>
      </c>
      <c r="D55" s="2" t="s">
        <v>64</v>
      </c>
      <c r="E55" s="5">
        <v>0.96</v>
      </c>
      <c r="F55" s="5">
        <v>966.71</v>
      </c>
      <c r="G55" s="6">
        <v>928.04</v>
      </c>
      <c r="H55" s="5">
        <v>0.96</v>
      </c>
      <c r="I55" s="5">
        <v>966.71</v>
      </c>
      <c r="J55" s="6">
        <f t="shared" si="0"/>
        <v>928.0416</v>
      </c>
      <c r="K55" s="6">
        <f t="shared" si="2"/>
        <v>0.00160000000005311</v>
      </c>
    </row>
    <row r="56" ht="18" spans="1:11">
      <c r="A56" s="2">
        <v>53</v>
      </c>
      <c r="B56" s="2" t="s">
        <v>110</v>
      </c>
      <c r="C56" s="2" t="s">
        <v>111</v>
      </c>
      <c r="D56" s="2" t="s">
        <v>64</v>
      </c>
      <c r="E56" s="5">
        <v>1110</v>
      </c>
      <c r="F56" s="5">
        <v>52.18</v>
      </c>
      <c r="G56" s="6">
        <v>57919.8</v>
      </c>
      <c r="H56" s="5">
        <v>598.5</v>
      </c>
      <c r="I56" s="5">
        <v>52.18</v>
      </c>
      <c r="J56" s="6">
        <f t="shared" si="0"/>
        <v>31229.73</v>
      </c>
      <c r="K56" s="6">
        <f t="shared" si="2"/>
        <v>-26690.07</v>
      </c>
    </row>
    <row r="57" ht="18" spans="1:11">
      <c r="A57" s="2">
        <v>54</v>
      </c>
      <c r="B57" s="2">
        <v>11003003001</v>
      </c>
      <c r="C57" s="2" t="s">
        <v>112</v>
      </c>
      <c r="D57" s="2" t="s">
        <v>64</v>
      </c>
      <c r="E57" s="5">
        <v>2642.5</v>
      </c>
      <c r="F57" s="5">
        <v>28.61</v>
      </c>
      <c r="G57" s="6">
        <v>75601.93</v>
      </c>
      <c r="H57" s="5">
        <v>1805.8</v>
      </c>
      <c r="I57" s="5">
        <v>28.61</v>
      </c>
      <c r="J57" s="6">
        <f t="shared" si="0"/>
        <v>51663.938</v>
      </c>
      <c r="K57" s="6">
        <f t="shared" si="2"/>
        <v>-23937.992</v>
      </c>
    </row>
    <row r="58" ht="18" spans="1:11">
      <c r="A58" s="2">
        <v>55</v>
      </c>
      <c r="B58" s="2" t="s">
        <v>113</v>
      </c>
      <c r="C58" s="2" t="s">
        <v>114</v>
      </c>
      <c r="D58" s="2" t="s">
        <v>64</v>
      </c>
      <c r="E58" s="5">
        <v>1582</v>
      </c>
      <c r="F58" s="5">
        <v>29.03</v>
      </c>
      <c r="G58" s="6">
        <v>45925.46</v>
      </c>
      <c r="H58" s="5">
        <v>890.5</v>
      </c>
      <c r="I58" s="5">
        <v>29.03</v>
      </c>
      <c r="J58" s="6">
        <f t="shared" si="0"/>
        <v>25851.215</v>
      </c>
      <c r="K58" s="6">
        <f t="shared" si="2"/>
        <v>-20074.245</v>
      </c>
    </row>
    <row r="59" ht="18" spans="1:11">
      <c r="A59" s="3" t="s">
        <v>115</v>
      </c>
      <c r="B59" s="4"/>
      <c r="C59" s="2"/>
      <c r="D59" s="2"/>
      <c r="E59" s="5"/>
      <c r="F59" s="5"/>
      <c r="G59" s="6"/>
      <c r="H59" s="5"/>
      <c r="I59" s="5"/>
      <c r="J59" s="6">
        <f t="shared" si="0"/>
        <v>0</v>
      </c>
      <c r="K59" s="6">
        <f t="shared" si="2"/>
        <v>0</v>
      </c>
    </row>
    <row r="60" ht="18" spans="1:11">
      <c r="A60" s="2" t="s">
        <v>116</v>
      </c>
      <c r="B60" s="2"/>
      <c r="C60" s="2"/>
      <c r="D60" s="2"/>
      <c r="E60" s="5"/>
      <c r="F60" s="5"/>
      <c r="G60" s="6"/>
      <c r="H60" s="5"/>
      <c r="I60" s="5"/>
      <c r="J60" s="6">
        <f t="shared" si="0"/>
        <v>0</v>
      </c>
      <c r="K60" s="6">
        <f t="shared" si="2"/>
        <v>0</v>
      </c>
    </row>
    <row r="61" ht="18" spans="1:11">
      <c r="A61" s="3" t="s">
        <v>117</v>
      </c>
      <c r="B61" s="4"/>
      <c r="C61" s="2"/>
      <c r="D61" s="2"/>
      <c r="E61" s="5"/>
      <c r="F61" s="5"/>
      <c r="G61" s="6"/>
      <c r="H61" s="5"/>
      <c r="I61" s="5"/>
      <c r="J61" s="6">
        <f t="shared" si="0"/>
        <v>0</v>
      </c>
      <c r="K61" s="6">
        <f t="shared" si="2"/>
        <v>0</v>
      </c>
    </row>
    <row r="62" ht="18" spans="1:11">
      <c r="A62" s="2">
        <v>56</v>
      </c>
      <c r="B62" s="2" t="s">
        <v>118</v>
      </c>
      <c r="C62" s="2" t="s">
        <v>119</v>
      </c>
      <c r="D62" s="2" t="s">
        <v>71</v>
      </c>
      <c r="E62" s="5">
        <v>37</v>
      </c>
      <c r="F62" s="5">
        <v>73.3</v>
      </c>
      <c r="G62" s="6">
        <v>2712.1</v>
      </c>
      <c r="H62" s="5">
        <v>37</v>
      </c>
      <c r="I62" s="5">
        <v>73.3</v>
      </c>
      <c r="J62" s="6">
        <f t="shared" si="0"/>
        <v>2712.1</v>
      </c>
      <c r="K62" s="6">
        <f t="shared" si="2"/>
        <v>0</v>
      </c>
    </row>
    <row r="63" ht="18" spans="1:11">
      <c r="A63" s="2">
        <v>57</v>
      </c>
      <c r="B63" s="2" t="s">
        <v>120</v>
      </c>
      <c r="C63" s="2" t="s">
        <v>121</v>
      </c>
      <c r="D63" s="2" t="s">
        <v>73</v>
      </c>
      <c r="E63" s="5">
        <v>29</v>
      </c>
      <c r="F63" s="5">
        <v>33.18</v>
      </c>
      <c r="G63" s="6">
        <v>962.22</v>
      </c>
      <c r="H63" s="5">
        <v>29</v>
      </c>
      <c r="I63" s="5">
        <v>33.18</v>
      </c>
      <c r="J63" s="6">
        <f t="shared" si="0"/>
        <v>962.22</v>
      </c>
      <c r="K63" s="6">
        <f t="shared" si="2"/>
        <v>0</v>
      </c>
    </row>
    <row r="64" ht="18" spans="1:11">
      <c r="A64" s="2">
        <v>58</v>
      </c>
      <c r="B64" s="2" t="s">
        <v>122</v>
      </c>
      <c r="C64" s="2" t="s">
        <v>63</v>
      </c>
      <c r="D64" s="2" t="s">
        <v>64</v>
      </c>
      <c r="E64" s="5">
        <v>11.6</v>
      </c>
      <c r="F64" s="5">
        <v>73.3</v>
      </c>
      <c r="G64" s="6">
        <v>850.28</v>
      </c>
      <c r="H64" s="5">
        <v>11.6</v>
      </c>
      <c r="I64" s="5">
        <v>73.3</v>
      </c>
      <c r="J64" s="6">
        <f t="shared" si="0"/>
        <v>850.28</v>
      </c>
      <c r="K64" s="6">
        <f t="shared" si="2"/>
        <v>0</v>
      </c>
    </row>
    <row r="65" ht="18" spans="1:11">
      <c r="A65" s="2">
        <v>59</v>
      </c>
      <c r="B65" s="2">
        <v>11604002002</v>
      </c>
      <c r="C65" s="2" t="s">
        <v>67</v>
      </c>
      <c r="D65" s="2" t="s">
        <v>64</v>
      </c>
      <c r="E65" s="5">
        <v>186</v>
      </c>
      <c r="F65" s="5">
        <v>20.91</v>
      </c>
      <c r="G65" s="6">
        <v>3889.26</v>
      </c>
      <c r="H65" s="5">
        <v>186</v>
      </c>
      <c r="I65" s="5">
        <v>20.91</v>
      </c>
      <c r="J65" s="6">
        <f t="shared" si="0"/>
        <v>3889.26</v>
      </c>
      <c r="K65" s="6">
        <f t="shared" si="2"/>
        <v>0</v>
      </c>
    </row>
    <row r="66" ht="18" spans="1:11">
      <c r="A66" s="2">
        <v>60</v>
      </c>
      <c r="B66" s="2">
        <v>11607003002</v>
      </c>
      <c r="C66" s="2" t="s">
        <v>68</v>
      </c>
      <c r="D66" s="2" t="s">
        <v>64</v>
      </c>
      <c r="E66" s="5">
        <v>309</v>
      </c>
      <c r="F66" s="5">
        <v>28.65</v>
      </c>
      <c r="G66" s="6">
        <v>8852.85</v>
      </c>
      <c r="H66" s="5">
        <v>228.7</v>
      </c>
      <c r="I66" s="5">
        <v>28.65</v>
      </c>
      <c r="J66" s="6">
        <f t="shared" si="0"/>
        <v>6552.255</v>
      </c>
      <c r="K66" s="6">
        <f t="shared" si="2"/>
        <v>-2300.595</v>
      </c>
    </row>
    <row r="67" ht="18" spans="1:11">
      <c r="A67" s="2">
        <v>61</v>
      </c>
      <c r="B67" s="2" t="s">
        <v>123</v>
      </c>
      <c r="C67" s="2" t="s">
        <v>70</v>
      </c>
      <c r="D67" s="2" t="s">
        <v>71</v>
      </c>
      <c r="E67" s="5">
        <v>72.186</v>
      </c>
      <c r="F67" s="5">
        <v>29.32</v>
      </c>
      <c r="G67" s="6">
        <v>2116.49</v>
      </c>
      <c r="H67" s="5">
        <v>72.186</v>
      </c>
      <c r="I67" s="5">
        <v>29.32</v>
      </c>
      <c r="J67" s="6">
        <f t="shared" ref="J67:J130" si="3">I67*H67</f>
        <v>2116.49352</v>
      </c>
      <c r="K67" s="6">
        <f t="shared" si="2"/>
        <v>0.00352000000066255</v>
      </c>
    </row>
    <row r="68" ht="18" spans="1:11">
      <c r="A68" s="2">
        <v>62</v>
      </c>
      <c r="B68" s="2">
        <v>11603001008</v>
      </c>
      <c r="C68" s="2" t="s">
        <v>72</v>
      </c>
      <c r="D68" s="2" t="s">
        <v>64</v>
      </c>
      <c r="E68" s="5">
        <v>84</v>
      </c>
      <c r="F68" s="5">
        <v>7.67</v>
      </c>
      <c r="G68" s="6">
        <v>644.28</v>
      </c>
      <c r="H68" s="5">
        <v>84</v>
      </c>
      <c r="I68" s="5">
        <v>7.67</v>
      </c>
      <c r="J68" s="6">
        <f t="shared" si="3"/>
        <v>644.28</v>
      </c>
      <c r="K68" s="6">
        <f t="shared" si="2"/>
        <v>0</v>
      </c>
    </row>
    <row r="69" ht="18" spans="1:11">
      <c r="A69" s="2">
        <v>63</v>
      </c>
      <c r="B69" s="2">
        <v>11603001009</v>
      </c>
      <c r="C69" s="2" t="s">
        <v>72</v>
      </c>
      <c r="D69" s="2" t="s">
        <v>64</v>
      </c>
      <c r="E69" s="5">
        <v>309</v>
      </c>
      <c r="F69" s="5">
        <v>16.07</v>
      </c>
      <c r="G69" s="6">
        <v>4965.63</v>
      </c>
      <c r="H69" s="5">
        <v>228.7</v>
      </c>
      <c r="I69" s="5">
        <v>16.07</v>
      </c>
      <c r="J69" s="6">
        <f t="shared" si="3"/>
        <v>3675.209</v>
      </c>
      <c r="K69" s="6">
        <f t="shared" si="2"/>
        <v>-1290.421</v>
      </c>
    </row>
    <row r="70" ht="18" spans="1:11">
      <c r="A70" s="2">
        <v>64</v>
      </c>
      <c r="B70" s="2">
        <v>11603001010</v>
      </c>
      <c r="C70" s="2" t="s">
        <v>72</v>
      </c>
      <c r="D70" s="2" t="s">
        <v>71</v>
      </c>
      <c r="E70" s="5">
        <v>60</v>
      </c>
      <c r="F70" s="5">
        <v>7.34</v>
      </c>
      <c r="G70" s="6">
        <v>440.4</v>
      </c>
      <c r="H70" s="5">
        <v>60</v>
      </c>
      <c r="I70" s="5">
        <v>7.34</v>
      </c>
      <c r="J70" s="6">
        <f t="shared" si="3"/>
        <v>440.4</v>
      </c>
      <c r="K70" s="6">
        <f t="shared" si="2"/>
        <v>0</v>
      </c>
    </row>
    <row r="71" ht="18" spans="1:11">
      <c r="A71" s="2">
        <v>65</v>
      </c>
      <c r="B71" s="2">
        <v>11603001011</v>
      </c>
      <c r="C71" s="2" t="s">
        <v>72</v>
      </c>
      <c r="D71" s="2" t="s">
        <v>64</v>
      </c>
      <c r="E71" s="5">
        <v>9</v>
      </c>
      <c r="F71" s="5">
        <v>23.32</v>
      </c>
      <c r="G71" s="6">
        <v>209.88</v>
      </c>
      <c r="H71" s="5">
        <v>9</v>
      </c>
      <c r="I71" s="5">
        <v>23.32</v>
      </c>
      <c r="J71" s="6">
        <f t="shared" si="3"/>
        <v>209.88</v>
      </c>
      <c r="K71" s="6">
        <f t="shared" si="2"/>
        <v>0</v>
      </c>
    </row>
    <row r="72" ht="18" spans="1:11">
      <c r="A72" s="2">
        <v>66</v>
      </c>
      <c r="B72" s="2">
        <v>11603001012</v>
      </c>
      <c r="C72" s="2" t="s">
        <v>72</v>
      </c>
      <c r="D72" s="2" t="s">
        <v>73</v>
      </c>
      <c r="E72" s="5">
        <v>4.113</v>
      </c>
      <c r="F72" s="5">
        <v>119.31</v>
      </c>
      <c r="G72" s="6">
        <v>490.72</v>
      </c>
      <c r="H72" s="5">
        <v>4.113</v>
      </c>
      <c r="I72" s="5">
        <v>119.31</v>
      </c>
      <c r="J72" s="6">
        <f t="shared" si="3"/>
        <v>490.72203</v>
      </c>
      <c r="K72" s="6">
        <f t="shared" ref="K72:K135" si="4">J72-G72</f>
        <v>0.00203000000004749</v>
      </c>
    </row>
    <row r="73" ht="18" spans="1:11">
      <c r="A73" s="2">
        <v>67</v>
      </c>
      <c r="B73" s="2">
        <v>11610001002</v>
      </c>
      <c r="C73" s="2" t="s">
        <v>74</v>
      </c>
      <c r="D73" s="2" t="s">
        <v>64</v>
      </c>
      <c r="E73" s="5">
        <v>20.938</v>
      </c>
      <c r="F73" s="5">
        <v>24.26</v>
      </c>
      <c r="G73" s="6">
        <v>507.96</v>
      </c>
      <c r="H73" s="5">
        <v>20.938</v>
      </c>
      <c r="I73" s="5">
        <v>24.26</v>
      </c>
      <c r="J73" s="6">
        <f t="shared" si="3"/>
        <v>507.95588</v>
      </c>
      <c r="K73" s="6">
        <f t="shared" si="4"/>
        <v>-0.00412000000000035</v>
      </c>
    </row>
    <row r="74" ht="18" spans="1:11">
      <c r="A74" s="2">
        <v>68</v>
      </c>
      <c r="B74" s="2">
        <v>40103002002</v>
      </c>
      <c r="C74" s="2" t="s">
        <v>75</v>
      </c>
      <c r="D74" s="2" t="s">
        <v>73</v>
      </c>
      <c r="E74" s="5">
        <v>105.126</v>
      </c>
      <c r="F74" s="5">
        <v>29.02</v>
      </c>
      <c r="G74" s="6">
        <v>3050.76</v>
      </c>
      <c r="H74" s="5">
        <v>89.8</v>
      </c>
      <c r="I74" s="5">
        <v>29.02</v>
      </c>
      <c r="J74" s="6">
        <f t="shared" si="3"/>
        <v>2605.996</v>
      </c>
      <c r="K74" s="6">
        <f t="shared" si="4"/>
        <v>-444.764</v>
      </c>
    </row>
    <row r="75" ht="18" spans="1:11">
      <c r="A75" s="2">
        <v>69</v>
      </c>
      <c r="B75" s="2">
        <v>11101004002</v>
      </c>
      <c r="C75" s="2" t="s">
        <v>78</v>
      </c>
      <c r="D75" s="2" t="s">
        <v>64</v>
      </c>
      <c r="E75" s="5">
        <v>163</v>
      </c>
      <c r="F75" s="5">
        <v>269.63</v>
      </c>
      <c r="G75" s="6">
        <v>43949.69</v>
      </c>
      <c r="H75" s="5">
        <v>163</v>
      </c>
      <c r="I75" s="5">
        <v>269.63</v>
      </c>
      <c r="J75" s="6">
        <f t="shared" si="3"/>
        <v>43949.69</v>
      </c>
      <c r="K75" s="6">
        <f t="shared" si="4"/>
        <v>0</v>
      </c>
    </row>
    <row r="76" ht="18" spans="1:11">
      <c r="A76" s="2">
        <v>70</v>
      </c>
      <c r="B76" s="2">
        <v>40202010001</v>
      </c>
      <c r="C76" s="2" t="s">
        <v>124</v>
      </c>
      <c r="D76" s="2" t="s">
        <v>64</v>
      </c>
      <c r="E76" s="5">
        <v>34</v>
      </c>
      <c r="F76" s="5">
        <v>260.4</v>
      </c>
      <c r="G76" s="6">
        <v>8853.6</v>
      </c>
      <c r="H76" s="5">
        <v>34</v>
      </c>
      <c r="I76" s="5">
        <v>260.4</v>
      </c>
      <c r="J76" s="6">
        <f t="shared" si="3"/>
        <v>8853.6</v>
      </c>
      <c r="K76" s="6">
        <f t="shared" si="4"/>
        <v>0</v>
      </c>
    </row>
    <row r="77" ht="18" spans="1:11">
      <c r="A77" s="2">
        <v>71</v>
      </c>
      <c r="B77" s="2">
        <v>20512001002</v>
      </c>
      <c r="C77" s="2" t="s">
        <v>79</v>
      </c>
      <c r="D77" s="2" t="s">
        <v>64</v>
      </c>
      <c r="E77" s="5">
        <v>9</v>
      </c>
      <c r="F77" s="5">
        <v>235.32</v>
      </c>
      <c r="G77" s="6">
        <v>2117.88</v>
      </c>
      <c r="H77" s="5">
        <v>9</v>
      </c>
      <c r="I77" s="5">
        <v>235.32</v>
      </c>
      <c r="J77" s="6">
        <f t="shared" si="3"/>
        <v>2117.88</v>
      </c>
      <c r="K77" s="6">
        <f t="shared" si="4"/>
        <v>0</v>
      </c>
    </row>
    <row r="78" ht="18" spans="1:11">
      <c r="A78" s="2">
        <v>72</v>
      </c>
      <c r="B78" s="2">
        <v>20801001003</v>
      </c>
      <c r="C78" s="2" t="s">
        <v>80</v>
      </c>
      <c r="D78" s="2" t="s">
        <v>64</v>
      </c>
      <c r="E78" s="5">
        <v>136</v>
      </c>
      <c r="F78" s="5">
        <v>127.17</v>
      </c>
      <c r="G78" s="6">
        <v>17295.12</v>
      </c>
      <c r="H78" s="5">
        <v>136</v>
      </c>
      <c r="I78" s="5">
        <v>127.17</v>
      </c>
      <c r="J78" s="6">
        <f t="shared" si="3"/>
        <v>17295.12</v>
      </c>
      <c r="K78" s="6">
        <f t="shared" si="4"/>
        <v>0</v>
      </c>
    </row>
    <row r="79" ht="18" spans="1:11">
      <c r="A79" s="2">
        <v>73</v>
      </c>
      <c r="B79" s="2">
        <v>20801001004</v>
      </c>
      <c r="C79" s="2" t="s">
        <v>80</v>
      </c>
      <c r="D79" s="2" t="s">
        <v>64</v>
      </c>
      <c r="E79" s="5">
        <v>50</v>
      </c>
      <c r="F79" s="5">
        <v>84.18</v>
      </c>
      <c r="G79" s="6">
        <v>4209</v>
      </c>
      <c r="H79" s="5">
        <v>50</v>
      </c>
      <c r="I79" s="5">
        <v>84.18</v>
      </c>
      <c r="J79" s="6">
        <f t="shared" si="3"/>
        <v>4209</v>
      </c>
      <c r="K79" s="6">
        <f t="shared" si="4"/>
        <v>0</v>
      </c>
    </row>
    <row r="80" ht="18" spans="1:11">
      <c r="A80" s="2">
        <v>74</v>
      </c>
      <c r="B80" s="2">
        <v>20104001002</v>
      </c>
      <c r="C80" s="2" t="s">
        <v>125</v>
      </c>
      <c r="D80" s="2" t="s">
        <v>71</v>
      </c>
      <c r="E80" s="5">
        <v>90</v>
      </c>
      <c r="F80" s="5">
        <v>355.65</v>
      </c>
      <c r="G80" s="6">
        <v>32008.5</v>
      </c>
      <c r="H80" s="5">
        <v>90</v>
      </c>
      <c r="I80" s="5">
        <v>355.65</v>
      </c>
      <c r="J80" s="6">
        <f t="shared" si="3"/>
        <v>32008.5</v>
      </c>
      <c r="K80" s="6">
        <f t="shared" si="4"/>
        <v>0</v>
      </c>
    </row>
    <row r="81" ht="18" spans="1:11">
      <c r="A81" s="2">
        <v>75</v>
      </c>
      <c r="B81" s="2" t="s">
        <v>126</v>
      </c>
      <c r="C81" s="2" t="s">
        <v>127</v>
      </c>
      <c r="D81" s="2" t="s">
        <v>64</v>
      </c>
      <c r="E81" s="5">
        <v>30</v>
      </c>
      <c r="F81" s="5">
        <v>732.97</v>
      </c>
      <c r="G81" s="6">
        <v>21989.1</v>
      </c>
      <c r="H81" s="5">
        <v>30</v>
      </c>
      <c r="I81" s="5">
        <v>732.97</v>
      </c>
      <c r="J81" s="6">
        <f t="shared" si="3"/>
        <v>21989.1</v>
      </c>
      <c r="K81" s="6">
        <f t="shared" si="4"/>
        <v>0</v>
      </c>
    </row>
    <row r="82" ht="18" spans="1:11">
      <c r="A82" s="2">
        <v>76</v>
      </c>
      <c r="B82" s="2">
        <v>20601003003</v>
      </c>
      <c r="C82" s="2" t="s">
        <v>85</v>
      </c>
      <c r="D82" s="2" t="s">
        <v>64</v>
      </c>
      <c r="E82" s="5">
        <v>272</v>
      </c>
      <c r="F82" s="5">
        <v>447.21</v>
      </c>
      <c r="G82" s="6">
        <v>121641.12</v>
      </c>
      <c r="H82" s="5">
        <v>198.9</v>
      </c>
      <c r="I82" s="5">
        <v>447.21</v>
      </c>
      <c r="J82" s="6">
        <f t="shared" si="3"/>
        <v>88950.069</v>
      </c>
      <c r="K82" s="6">
        <f t="shared" si="4"/>
        <v>-32691.051</v>
      </c>
    </row>
    <row r="83" ht="18" spans="1:11">
      <c r="A83" s="2">
        <v>77</v>
      </c>
      <c r="B83" s="2">
        <v>20601003004</v>
      </c>
      <c r="C83" s="2" t="s">
        <v>85</v>
      </c>
      <c r="D83" s="2" t="s">
        <v>64</v>
      </c>
      <c r="E83" s="5">
        <v>37</v>
      </c>
      <c r="F83" s="5">
        <v>85.91</v>
      </c>
      <c r="G83" s="6">
        <v>3178.67</v>
      </c>
      <c r="H83" s="5">
        <v>29.8</v>
      </c>
      <c r="I83" s="5">
        <v>85.91</v>
      </c>
      <c r="J83" s="6">
        <f t="shared" si="3"/>
        <v>2560.118</v>
      </c>
      <c r="K83" s="6">
        <f t="shared" si="4"/>
        <v>-618.552</v>
      </c>
    </row>
    <row r="84" ht="18" spans="1:11">
      <c r="A84" s="2">
        <v>78</v>
      </c>
      <c r="B84" s="2">
        <v>20508025003</v>
      </c>
      <c r="C84" s="2" t="s">
        <v>86</v>
      </c>
      <c r="D84" s="2" t="s">
        <v>64</v>
      </c>
      <c r="E84" s="5">
        <v>76</v>
      </c>
      <c r="F84" s="5">
        <v>83.88</v>
      </c>
      <c r="G84" s="6">
        <v>6374.88</v>
      </c>
      <c r="H84" s="5">
        <v>76</v>
      </c>
      <c r="I84" s="5">
        <v>83.88</v>
      </c>
      <c r="J84" s="6">
        <f t="shared" si="3"/>
        <v>6374.88</v>
      </c>
      <c r="K84" s="6">
        <f t="shared" si="4"/>
        <v>0</v>
      </c>
    </row>
    <row r="85" ht="18" spans="1:11">
      <c r="A85" s="2">
        <v>79</v>
      </c>
      <c r="B85" s="2">
        <v>20508025004</v>
      </c>
      <c r="C85" s="2" t="s">
        <v>86</v>
      </c>
      <c r="D85" s="2" t="s">
        <v>64</v>
      </c>
      <c r="E85" s="5">
        <v>8</v>
      </c>
      <c r="F85" s="5">
        <v>46.32</v>
      </c>
      <c r="G85" s="6">
        <v>370.56</v>
      </c>
      <c r="H85" s="5">
        <v>8</v>
      </c>
      <c r="I85" s="5">
        <v>46.32</v>
      </c>
      <c r="J85" s="6">
        <f t="shared" si="3"/>
        <v>370.56</v>
      </c>
      <c r="K85" s="6">
        <f t="shared" si="4"/>
        <v>0</v>
      </c>
    </row>
    <row r="86" ht="18" spans="1:11">
      <c r="A86" s="2">
        <v>80</v>
      </c>
      <c r="B86" s="2">
        <v>20505002003</v>
      </c>
      <c r="C86" s="2" t="s">
        <v>87</v>
      </c>
      <c r="D86" s="2" t="s">
        <v>64</v>
      </c>
      <c r="E86" s="5">
        <v>290</v>
      </c>
      <c r="F86" s="5">
        <v>107.99</v>
      </c>
      <c r="G86" s="6">
        <v>31317.1</v>
      </c>
      <c r="H86" s="5">
        <v>190.8</v>
      </c>
      <c r="I86" s="5">
        <v>107.99</v>
      </c>
      <c r="J86" s="6">
        <f t="shared" si="3"/>
        <v>20604.492</v>
      </c>
      <c r="K86" s="6">
        <f t="shared" si="4"/>
        <v>-10712.608</v>
      </c>
    </row>
    <row r="87" ht="18" spans="1:11">
      <c r="A87" s="2">
        <v>81</v>
      </c>
      <c r="B87" s="2">
        <v>20505002004</v>
      </c>
      <c r="C87" s="2" t="s">
        <v>87</v>
      </c>
      <c r="D87" s="2" t="s">
        <v>64</v>
      </c>
      <c r="E87" s="5">
        <v>19</v>
      </c>
      <c r="F87" s="5">
        <v>51.39</v>
      </c>
      <c r="G87" s="6">
        <v>976.41</v>
      </c>
      <c r="H87" s="5">
        <v>16.8</v>
      </c>
      <c r="I87" s="5">
        <v>51.39</v>
      </c>
      <c r="J87" s="6">
        <f t="shared" si="3"/>
        <v>863.352</v>
      </c>
      <c r="K87" s="6">
        <f t="shared" si="4"/>
        <v>-113.058</v>
      </c>
    </row>
    <row r="88" ht="18" spans="1:11">
      <c r="A88" s="2">
        <v>82</v>
      </c>
      <c r="B88" s="2">
        <v>20602011002</v>
      </c>
      <c r="C88" s="2" t="s">
        <v>88</v>
      </c>
      <c r="D88" s="2" t="s">
        <v>89</v>
      </c>
      <c r="E88" s="5">
        <v>8</v>
      </c>
      <c r="F88" s="5">
        <v>1667.43</v>
      </c>
      <c r="G88" s="6">
        <v>13339.44</v>
      </c>
      <c r="H88" s="5">
        <v>8</v>
      </c>
      <c r="I88" s="5">
        <v>1667.43</v>
      </c>
      <c r="J88" s="6">
        <f t="shared" si="3"/>
        <v>13339.44</v>
      </c>
      <c r="K88" s="6">
        <f t="shared" si="4"/>
        <v>0</v>
      </c>
    </row>
    <row r="89" ht="18" spans="1:11">
      <c r="A89" s="2">
        <v>83</v>
      </c>
      <c r="B89" s="2">
        <v>20602002002</v>
      </c>
      <c r="C89" s="2" t="s">
        <v>90</v>
      </c>
      <c r="D89" s="2" t="s">
        <v>71</v>
      </c>
      <c r="E89" s="5">
        <v>60</v>
      </c>
      <c r="F89" s="5">
        <v>249.78</v>
      </c>
      <c r="G89" s="6">
        <v>14986.8</v>
      </c>
      <c r="H89" s="5">
        <v>60</v>
      </c>
      <c r="I89" s="5">
        <v>249.78</v>
      </c>
      <c r="J89" s="6">
        <f t="shared" si="3"/>
        <v>14986.8</v>
      </c>
      <c r="K89" s="6">
        <f t="shared" si="4"/>
        <v>0</v>
      </c>
    </row>
    <row r="90" ht="18" spans="1:11">
      <c r="A90" s="2">
        <v>84</v>
      </c>
      <c r="B90" s="2">
        <v>20602004002</v>
      </c>
      <c r="C90" s="2" t="s">
        <v>91</v>
      </c>
      <c r="D90" s="2" t="s">
        <v>71</v>
      </c>
      <c r="E90" s="5">
        <v>12.186</v>
      </c>
      <c r="F90" s="5">
        <v>249.78</v>
      </c>
      <c r="G90" s="6">
        <v>3043.82</v>
      </c>
      <c r="H90" s="5">
        <v>12.186</v>
      </c>
      <c r="I90" s="5">
        <v>249.78</v>
      </c>
      <c r="J90" s="6">
        <f t="shared" si="3"/>
        <v>3043.81908</v>
      </c>
      <c r="K90" s="6">
        <f t="shared" si="4"/>
        <v>-0.00091999999995096</v>
      </c>
    </row>
    <row r="91" ht="18" spans="1:11">
      <c r="A91" s="2">
        <v>85</v>
      </c>
      <c r="B91" s="2" t="s">
        <v>128</v>
      </c>
      <c r="C91" s="2" t="s">
        <v>129</v>
      </c>
      <c r="D91" s="2" t="s">
        <v>64</v>
      </c>
      <c r="E91" s="5">
        <v>2</v>
      </c>
      <c r="F91" s="5">
        <v>2733.46</v>
      </c>
      <c r="G91" s="6">
        <v>5466.92</v>
      </c>
      <c r="H91" s="5">
        <v>2</v>
      </c>
      <c r="I91" s="5">
        <v>2733.46</v>
      </c>
      <c r="J91" s="6">
        <f t="shared" si="3"/>
        <v>5466.92</v>
      </c>
      <c r="K91" s="6">
        <f t="shared" si="4"/>
        <v>0</v>
      </c>
    </row>
    <row r="92" ht="18" spans="1:11">
      <c r="A92" s="2">
        <v>86</v>
      </c>
      <c r="B92" s="2">
        <v>20602009003</v>
      </c>
      <c r="C92" s="2" t="s">
        <v>92</v>
      </c>
      <c r="D92" s="2" t="s">
        <v>71</v>
      </c>
      <c r="E92" s="5">
        <v>36.75</v>
      </c>
      <c r="F92" s="5">
        <v>123.4</v>
      </c>
      <c r="G92" s="6">
        <v>4534.95</v>
      </c>
      <c r="H92" s="5">
        <v>36.75</v>
      </c>
      <c r="I92" s="5">
        <v>123.4</v>
      </c>
      <c r="J92" s="6">
        <f t="shared" si="3"/>
        <v>4534.95</v>
      </c>
      <c r="K92" s="6">
        <f t="shared" si="4"/>
        <v>0</v>
      </c>
    </row>
    <row r="93" ht="18" spans="1:11">
      <c r="A93" s="2">
        <v>87</v>
      </c>
      <c r="B93" s="2">
        <v>20602009004</v>
      </c>
      <c r="C93" s="2" t="s">
        <v>92</v>
      </c>
      <c r="D93" s="2" t="s">
        <v>71</v>
      </c>
      <c r="E93" s="5">
        <v>96.19</v>
      </c>
      <c r="F93" s="5">
        <v>44.57</v>
      </c>
      <c r="G93" s="6">
        <v>4287.19</v>
      </c>
      <c r="H93" s="5">
        <v>96.19</v>
      </c>
      <c r="I93" s="5">
        <v>44.57</v>
      </c>
      <c r="J93" s="6">
        <f t="shared" si="3"/>
        <v>4287.1883</v>
      </c>
      <c r="K93" s="6">
        <f t="shared" si="4"/>
        <v>-0.00169999999980064</v>
      </c>
    </row>
    <row r="94" ht="18" spans="1:11">
      <c r="A94" s="2">
        <v>88</v>
      </c>
      <c r="B94" s="2">
        <v>20508019003</v>
      </c>
      <c r="C94" s="2" t="s">
        <v>93</v>
      </c>
      <c r="D94" s="2" t="s">
        <v>71</v>
      </c>
      <c r="E94" s="5">
        <v>60</v>
      </c>
      <c r="F94" s="5">
        <v>59.88</v>
      </c>
      <c r="G94" s="6">
        <v>3592.8</v>
      </c>
      <c r="H94" s="5">
        <v>60</v>
      </c>
      <c r="I94" s="5">
        <v>59.88</v>
      </c>
      <c r="J94" s="6">
        <f t="shared" si="3"/>
        <v>3592.8</v>
      </c>
      <c r="K94" s="6">
        <f t="shared" si="4"/>
        <v>0</v>
      </c>
    </row>
    <row r="95" ht="18" spans="1:11">
      <c r="A95" s="2">
        <v>89</v>
      </c>
      <c r="B95" s="2">
        <v>20506014001</v>
      </c>
      <c r="C95" s="2" t="s">
        <v>130</v>
      </c>
      <c r="D95" s="2" t="s">
        <v>64</v>
      </c>
      <c r="E95" s="5">
        <v>16</v>
      </c>
      <c r="F95" s="5">
        <v>152.86</v>
      </c>
      <c r="G95" s="6">
        <v>2445.76</v>
      </c>
      <c r="H95" s="5">
        <v>16</v>
      </c>
      <c r="I95" s="5">
        <v>152.86</v>
      </c>
      <c r="J95" s="6">
        <f t="shared" si="3"/>
        <v>2445.76</v>
      </c>
      <c r="K95" s="6">
        <f t="shared" si="4"/>
        <v>0</v>
      </c>
    </row>
    <row r="96" ht="18" spans="1:11">
      <c r="A96" s="2">
        <v>90</v>
      </c>
      <c r="B96" s="2">
        <v>50302005001</v>
      </c>
      <c r="C96" s="2" t="s">
        <v>131</v>
      </c>
      <c r="D96" s="2" t="s">
        <v>64</v>
      </c>
      <c r="E96" s="5">
        <v>17</v>
      </c>
      <c r="F96" s="5">
        <v>189.56</v>
      </c>
      <c r="G96" s="6">
        <v>3222.52</v>
      </c>
      <c r="H96" s="5">
        <v>17</v>
      </c>
      <c r="I96" s="5">
        <v>189.56</v>
      </c>
      <c r="J96" s="6">
        <f t="shared" si="3"/>
        <v>3222.52</v>
      </c>
      <c r="K96" s="6">
        <f t="shared" si="4"/>
        <v>0</v>
      </c>
    </row>
    <row r="97" ht="18" spans="1:11">
      <c r="A97" s="2">
        <v>91</v>
      </c>
      <c r="B97" s="2">
        <v>20501001002</v>
      </c>
      <c r="C97" s="2" t="s">
        <v>96</v>
      </c>
      <c r="D97" s="2" t="s">
        <v>97</v>
      </c>
      <c r="E97" s="5">
        <v>1</v>
      </c>
      <c r="F97" s="5">
        <v>582.27</v>
      </c>
      <c r="G97" s="6">
        <v>582.27</v>
      </c>
      <c r="H97" s="5">
        <v>1</v>
      </c>
      <c r="I97" s="5">
        <v>582.27</v>
      </c>
      <c r="J97" s="6">
        <f t="shared" si="3"/>
        <v>582.27</v>
      </c>
      <c r="K97" s="6">
        <f t="shared" si="4"/>
        <v>0</v>
      </c>
    </row>
    <row r="98" ht="18" spans="1:11">
      <c r="A98" s="2">
        <v>92</v>
      </c>
      <c r="B98" s="2">
        <v>20503002005</v>
      </c>
      <c r="C98" s="2" t="s">
        <v>99</v>
      </c>
      <c r="D98" s="2" t="s">
        <v>73</v>
      </c>
      <c r="E98" s="5">
        <v>0.501</v>
      </c>
      <c r="F98" s="5">
        <v>6723.97</v>
      </c>
      <c r="G98" s="6">
        <v>3368.71</v>
      </c>
      <c r="H98" s="5">
        <v>0.501</v>
      </c>
      <c r="I98" s="5">
        <v>6723.97</v>
      </c>
      <c r="J98" s="6">
        <f t="shared" si="3"/>
        <v>3368.70897</v>
      </c>
      <c r="K98" s="6">
        <f t="shared" si="4"/>
        <v>-0.00102999999990061</v>
      </c>
    </row>
    <row r="99" ht="18" spans="1:11">
      <c r="A99" s="2">
        <v>93</v>
      </c>
      <c r="B99" s="2">
        <v>20503002006</v>
      </c>
      <c r="C99" s="2" t="s">
        <v>99</v>
      </c>
      <c r="D99" s="2" t="s">
        <v>73</v>
      </c>
      <c r="E99" s="5">
        <v>0.042</v>
      </c>
      <c r="F99" s="5">
        <v>11936.78</v>
      </c>
      <c r="G99" s="6">
        <v>501.34</v>
      </c>
      <c r="H99" s="5">
        <v>0.042</v>
      </c>
      <c r="I99" s="5">
        <v>11936.78</v>
      </c>
      <c r="J99" s="6">
        <f t="shared" si="3"/>
        <v>501.34476</v>
      </c>
      <c r="K99" s="6">
        <f t="shared" si="4"/>
        <v>0.0047600000000898</v>
      </c>
    </row>
    <row r="100" ht="18" spans="1:11">
      <c r="A100" s="2">
        <v>94</v>
      </c>
      <c r="B100" s="2">
        <v>20503001003</v>
      </c>
      <c r="C100" s="2" t="s">
        <v>100</v>
      </c>
      <c r="D100" s="2" t="s">
        <v>73</v>
      </c>
      <c r="E100" s="5">
        <v>4.113</v>
      </c>
      <c r="F100" s="5">
        <v>5364.2</v>
      </c>
      <c r="G100" s="6">
        <v>22062.95</v>
      </c>
      <c r="H100" s="5">
        <v>3.2</v>
      </c>
      <c r="I100" s="5">
        <v>5364.2</v>
      </c>
      <c r="J100" s="6">
        <f t="shared" si="3"/>
        <v>17165.44</v>
      </c>
      <c r="K100" s="6">
        <f t="shared" si="4"/>
        <v>-4897.51</v>
      </c>
    </row>
    <row r="101" ht="18" spans="1:11">
      <c r="A101" s="2">
        <v>95</v>
      </c>
      <c r="B101" s="2">
        <v>20503001004</v>
      </c>
      <c r="C101" s="2" t="s">
        <v>101</v>
      </c>
      <c r="D101" s="2" t="s">
        <v>97</v>
      </c>
      <c r="E101" s="5">
        <v>8</v>
      </c>
      <c r="F101" s="5">
        <v>232</v>
      </c>
      <c r="G101" s="6">
        <v>1856</v>
      </c>
      <c r="H101" s="5">
        <v>8</v>
      </c>
      <c r="I101" s="5">
        <v>232</v>
      </c>
      <c r="J101" s="6">
        <f t="shared" si="3"/>
        <v>1856</v>
      </c>
      <c r="K101" s="6">
        <f t="shared" si="4"/>
        <v>0</v>
      </c>
    </row>
    <row r="102" ht="18" spans="1:11">
      <c r="A102" s="2">
        <v>96</v>
      </c>
      <c r="B102" s="2" t="s">
        <v>132</v>
      </c>
      <c r="C102" s="2" t="s">
        <v>103</v>
      </c>
      <c r="D102" s="2" t="s">
        <v>104</v>
      </c>
      <c r="E102" s="5">
        <v>2</v>
      </c>
      <c r="F102" s="5">
        <v>645.87</v>
      </c>
      <c r="G102" s="6">
        <v>1291.74</v>
      </c>
      <c r="H102" s="5">
        <v>2</v>
      </c>
      <c r="I102" s="5">
        <v>645.87</v>
      </c>
      <c r="J102" s="6">
        <f t="shared" si="3"/>
        <v>1291.74</v>
      </c>
      <c r="K102" s="6">
        <f t="shared" si="4"/>
        <v>0</v>
      </c>
    </row>
    <row r="103" ht="18" spans="1:11">
      <c r="A103" s="2">
        <v>97</v>
      </c>
      <c r="B103" s="2">
        <v>20509011004</v>
      </c>
      <c r="C103" s="2" t="s">
        <v>106</v>
      </c>
      <c r="D103" s="2" t="s">
        <v>64</v>
      </c>
      <c r="E103" s="5">
        <v>15.86</v>
      </c>
      <c r="F103" s="5">
        <v>570.96</v>
      </c>
      <c r="G103" s="6">
        <v>9055.43</v>
      </c>
      <c r="H103" s="5">
        <v>15.86</v>
      </c>
      <c r="I103" s="5">
        <v>570.96</v>
      </c>
      <c r="J103" s="6">
        <f t="shared" si="3"/>
        <v>9055.4256</v>
      </c>
      <c r="K103" s="6">
        <f t="shared" si="4"/>
        <v>-0.004399999999805</v>
      </c>
    </row>
    <row r="104" ht="18" spans="1:11">
      <c r="A104" s="2">
        <v>98</v>
      </c>
      <c r="B104" s="2">
        <v>20509011005</v>
      </c>
      <c r="C104" s="2" t="s">
        <v>106</v>
      </c>
      <c r="D104" s="2" t="s">
        <v>64</v>
      </c>
      <c r="E104" s="5">
        <v>3.854</v>
      </c>
      <c r="F104" s="5">
        <v>605.96</v>
      </c>
      <c r="G104" s="6">
        <v>2335.37</v>
      </c>
      <c r="H104" s="5">
        <v>3.854</v>
      </c>
      <c r="I104" s="5">
        <v>605.96</v>
      </c>
      <c r="J104" s="6">
        <f t="shared" si="3"/>
        <v>2335.36984</v>
      </c>
      <c r="K104" s="6">
        <f t="shared" si="4"/>
        <v>-0.000159999999596039</v>
      </c>
    </row>
    <row r="105" ht="18" spans="1:11">
      <c r="A105" s="2">
        <v>99</v>
      </c>
      <c r="B105" s="2">
        <v>20509011006</v>
      </c>
      <c r="C105" s="2" t="s">
        <v>106</v>
      </c>
      <c r="D105" s="2" t="s">
        <v>64</v>
      </c>
      <c r="E105" s="5">
        <v>8.41</v>
      </c>
      <c r="F105" s="5">
        <v>207.78</v>
      </c>
      <c r="G105" s="6">
        <v>1747.43</v>
      </c>
      <c r="H105" s="5">
        <v>8.41</v>
      </c>
      <c r="I105" s="5">
        <v>207.78</v>
      </c>
      <c r="J105" s="6">
        <f t="shared" si="3"/>
        <v>1747.4298</v>
      </c>
      <c r="K105" s="6">
        <f t="shared" si="4"/>
        <v>-0.000199999999949796</v>
      </c>
    </row>
    <row r="106" ht="18" spans="1:11">
      <c r="A106" s="2">
        <v>100</v>
      </c>
      <c r="B106" s="2">
        <v>20509002002</v>
      </c>
      <c r="C106" s="2" t="s">
        <v>107</v>
      </c>
      <c r="D106" s="2" t="s">
        <v>64</v>
      </c>
      <c r="E106" s="5">
        <v>1.222</v>
      </c>
      <c r="F106" s="5">
        <v>894.61</v>
      </c>
      <c r="G106" s="6">
        <v>1093.21</v>
      </c>
      <c r="H106" s="5">
        <v>1.222</v>
      </c>
      <c r="I106" s="5">
        <v>894.61</v>
      </c>
      <c r="J106" s="6">
        <f t="shared" si="3"/>
        <v>1093.21342</v>
      </c>
      <c r="K106" s="6">
        <f t="shared" si="4"/>
        <v>0.00342000000000553</v>
      </c>
    </row>
    <row r="107" ht="18" spans="1:11">
      <c r="A107" s="2">
        <v>101</v>
      </c>
      <c r="B107" s="2">
        <v>20106001002</v>
      </c>
      <c r="C107" s="2" t="s">
        <v>108</v>
      </c>
      <c r="D107" s="2" t="s">
        <v>64</v>
      </c>
      <c r="E107" s="5">
        <v>3.049</v>
      </c>
      <c r="F107" s="5">
        <v>420.38</v>
      </c>
      <c r="G107" s="6">
        <v>1281.74</v>
      </c>
      <c r="H107" s="5">
        <v>3.049</v>
      </c>
      <c r="I107" s="5">
        <v>420.38</v>
      </c>
      <c r="J107" s="6">
        <f t="shared" si="3"/>
        <v>1281.73862</v>
      </c>
      <c r="K107" s="6">
        <f t="shared" si="4"/>
        <v>-0.00138000000015381</v>
      </c>
    </row>
    <row r="108" ht="18" spans="1:11">
      <c r="A108" s="2">
        <v>102</v>
      </c>
      <c r="B108" s="2" t="s">
        <v>133</v>
      </c>
      <c r="C108" s="2" t="s">
        <v>111</v>
      </c>
      <c r="D108" s="2" t="s">
        <v>64</v>
      </c>
      <c r="E108" s="5">
        <v>309</v>
      </c>
      <c r="F108" s="5">
        <v>52.18</v>
      </c>
      <c r="G108" s="6">
        <v>16123.62</v>
      </c>
      <c r="H108" s="5">
        <v>160.8</v>
      </c>
      <c r="I108" s="5">
        <v>52.18</v>
      </c>
      <c r="J108" s="6">
        <f t="shared" si="3"/>
        <v>8390.544</v>
      </c>
      <c r="K108" s="6">
        <f t="shared" si="4"/>
        <v>-7733.076</v>
      </c>
    </row>
    <row r="109" ht="18" spans="1:11">
      <c r="A109" s="2">
        <v>103</v>
      </c>
      <c r="B109" s="2">
        <v>11003003002</v>
      </c>
      <c r="C109" s="2" t="s">
        <v>112</v>
      </c>
      <c r="D109" s="2" t="s">
        <v>64</v>
      </c>
      <c r="E109" s="5">
        <v>1032.5</v>
      </c>
      <c r="F109" s="5">
        <v>28.61</v>
      </c>
      <c r="G109" s="6">
        <v>29539.83</v>
      </c>
      <c r="H109" s="5">
        <v>563.9</v>
      </c>
      <c r="I109" s="5">
        <v>28.61</v>
      </c>
      <c r="J109" s="6">
        <f t="shared" si="3"/>
        <v>16133.179</v>
      </c>
      <c r="K109" s="6">
        <f t="shared" si="4"/>
        <v>-13406.651</v>
      </c>
    </row>
    <row r="110" ht="18" spans="1:11">
      <c r="A110" s="2">
        <v>104</v>
      </c>
      <c r="B110" s="2" t="s">
        <v>134</v>
      </c>
      <c r="C110" s="2" t="s">
        <v>114</v>
      </c>
      <c r="D110" s="2" t="s">
        <v>64</v>
      </c>
      <c r="E110" s="5">
        <v>604.75</v>
      </c>
      <c r="F110" s="5">
        <v>29.03</v>
      </c>
      <c r="G110" s="6">
        <v>17555.89</v>
      </c>
      <c r="H110" s="5">
        <v>320.3</v>
      </c>
      <c r="I110" s="5">
        <v>29.03</v>
      </c>
      <c r="J110" s="6">
        <f t="shared" si="3"/>
        <v>9298.309</v>
      </c>
      <c r="K110" s="6">
        <f t="shared" si="4"/>
        <v>-8257.581</v>
      </c>
    </row>
    <row r="111" ht="18" spans="1:11">
      <c r="A111" s="2">
        <v>105</v>
      </c>
      <c r="B111" s="2" t="s">
        <v>135</v>
      </c>
      <c r="C111" s="2" t="s">
        <v>63</v>
      </c>
      <c r="D111" s="2" t="s">
        <v>64</v>
      </c>
      <c r="E111" s="5">
        <v>129</v>
      </c>
      <c r="F111" s="5">
        <v>73.3</v>
      </c>
      <c r="G111" s="6">
        <v>9455.7</v>
      </c>
      <c r="H111" s="5">
        <v>129</v>
      </c>
      <c r="I111" s="5">
        <v>73.3</v>
      </c>
      <c r="J111" s="6">
        <f t="shared" si="3"/>
        <v>9455.7</v>
      </c>
      <c r="K111" s="6">
        <f t="shared" si="4"/>
        <v>0</v>
      </c>
    </row>
    <row r="112" ht="18" spans="1:11">
      <c r="A112" s="2">
        <v>106</v>
      </c>
      <c r="B112" s="2" t="s">
        <v>136</v>
      </c>
      <c r="C112" s="2" t="s">
        <v>66</v>
      </c>
      <c r="D112" s="2" t="s">
        <v>64</v>
      </c>
      <c r="E112" s="5">
        <v>3.75</v>
      </c>
      <c r="F112" s="5">
        <v>19.8</v>
      </c>
      <c r="G112" s="6">
        <v>74.25</v>
      </c>
      <c r="H112" s="5">
        <v>3.75</v>
      </c>
      <c r="I112" s="5">
        <v>19.8</v>
      </c>
      <c r="J112" s="6">
        <f t="shared" si="3"/>
        <v>74.25</v>
      </c>
      <c r="K112" s="6">
        <f t="shared" si="4"/>
        <v>0</v>
      </c>
    </row>
    <row r="113" ht="18" spans="1:11">
      <c r="A113" s="2">
        <v>107</v>
      </c>
      <c r="B113" s="2">
        <v>11604002003</v>
      </c>
      <c r="C113" s="2" t="s">
        <v>67</v>
      </c>
      <c r="D113" s="2" t="s">
        <v>64</v>
      </c>
      <c r="E113" s="5">
        <v>165</v>
      </c>
      <c r="F113" s="5">
        <v>20.91</v>
      </c>
      <c r="G113" s="6">
        <v>3450.15</v>
      </c>
      <c r="H113" s="5">
        <v>165</v>
      </c>
      <c r="I113" s="5">
        <v>20.91</v>
      </c>
      <c r="J113" s="6">
        <f t="shared" si="3"/>
        <v>3450.15</v>
      </c>
      <c r="K113" s="6">
        <f t="shared" si="4"/>
        <v>0</v>
      </c>
    </row>
    <row r="114" ht="18" spans="1:11">
      <c r="A114" s="2">
        <v>108</v>
      </c>
      <c r="B114" s="2">
        <v>11607003003</v>
      </c>
      <c r="C114" s="2" t="s">
        <v>68</v>
      </c>
      <c r="D114" s="2" t="s">
        <v>64</v>
      </c>
      <c r="E114" s="5">
        <v>374</v>
      </c>
      <c r="F114" s="5">
        <v>28.65</v>
      </c>
      <c r="G114" s="6">
        <v>10715.1</v>
      </c>
      <c r="H114" s="5">
        <v>290.6</v>
      </c>
      <c r="I114" s="5">
        <v>28.65</v>
      </c>
      <c r="J114" s="6">
        <f t="shared" si="3"/>
        <v>8325.69</v>
      </c>
      <c r="K114" s="6">
        <f t="shared" si="4"/>
        <v>-2389.41</v>
      </c>
    </row>
    <row r="115" ht="18" spans="1:11">
      <c r="A115" s="2">
        <v>109</v>
      </c>
      <c r="B115" s="2" t="s">
        <v>137</v>
      </c>
      <c r="C115" s="2" t="s">
        <v>70</v>
      </c>
      <c r="D115" s="2" t="s">
        <v>71</v>
      </c>
      <c r="E115" s="5">
        <v>78.875</v>
      </c>
      <c r="F115" s="5">
        <v>29.32</v>
      </c>
      <c r="G115" s="6">
        <v>2312.62</v>
      </c>
      <c r="H115" s="5">
        <v>78.875</v>
      </c>
      <c r="I115" s="5">
        <v>29.32</v>
      </c>
      <c r="J115" s="6">
        <f t="shared" si="3"/>
        <v>2312.615</v>
      </c>
      <c r="K115" s="6">
        <f t="shared" si="4"/>
        <v>-0.00499999999965439</v>
      </c>
    </row>
    <row r="116" ht="18" spans="1:11">
      <c r="A116" s="2">
        <v>110</v>
      </c>
      <c r="B116" s="2">
        <v>11603001013</v>
      </c>
      <c r="C116" s="2" t="s">
        <v>72</v>
      </c>
      <c r="D116" s="2" t="s">
        <v>64</v>
      </c>
      <c r="E116" s="5">
        <v>374</v>
      </c>
      <c r="F116" s="5">
        <v>16.07</v>
      </c>
      <c r="G116" s="6">
        <v>6010.18</v>
      </c>
      <c r="H116" s="5">
        <v>290.6</v>
      </c>
      <c r="I116" s="5">
        <v>16.07</v>
      </c>
      <c r="J116" s="6">
        <f t="shared" si="3"/>
        <v>4669.942</v>
      </c>
      <c r="K116" s="6">
        <f t="shared" si="4"/>
        <v>-1340.238</v>
      </c>
    </row>
    <row r="117" ht="18" spans="1:11">
      <c r="A117" s="2">
        <v>111</v>
      </c>
      <c r="B117" s="2">
        <v>11603001014</v>
      </c>
      <c r="C117" s="2" t="s">
        <v>72</v>
      </c>
      <c r="D117" s="2" t="s">
        <v>71</v>
      </c>
      <c r="E117" s="5">
        <v>64</v>
      </c>
      <c r="F117" s="5">
        <v>7.34</v>
      </c>
      <c r="G117" s="6">
        <v>469.76</v>
      </c>
      <c r="H117" s="5">
        <v>64</v>
      </c>
      <c r="I117" s="5">
        <v>7.34</v>
      </c>
      <c r="J117" s="6">
        <f t="shared" si="3"/>
        <v>469.76</v>
      </c>
      <c r="K117" s="6">
        <f t="shared" si="4"/>
        <v>0</v>
      </c>
    </row>
    <row r="118" ht="18" spans="1:11">
      <c r="A118" s="2">
        <v>112</v>
      </c>
      <c r="B118" s="2">
        <v>11603001015</v>
      </c>
      <c r="C118" s="2" t="s">
        <v>72</v>
      </c>
      <c r="D118" s="2" t="s">
        <v>64</v>
      </c>
      <c r="E118" s="5"/>
      <c r="F118" s="5"/>
      <c r="G118" s="6"/>
      <c r="H118" s="5"/>
      <c r="I118" s="5"/>
      <c r="J118" s="6">
        <f t="shared" si="3"/>
        <v>0</v>
      </c>
      <c r="K118" s="6">
        <f t="shared" si="4"/>
        <v>0</v>
      </c>
    </row>
    <row r="119" ht="18" spans="1:11">
      <c r="A119" s="2">
        <v>113</v>
      </c>
      <c r="B119" s="2">
        <v>11603001016</v>
      </c>
      <c r="C119" s="2" t="s">
        <v>72</v>
      </c>
      <c r="D119" s="2" t="s">
        <v>64</v>
      </c>
      <c r="E119" s="5">
        <v>96</v>
      </c>
      <c r="F119" s="5">
        <v>23.32</v>
      </c>
      <c r="G119" s="6">
        <v>2238.72</v>
      </c>
      <c r="H119" s="5">
        <v>96</v>
      </c>
      <c r="I119" s="5">
        <v>23.32</v>
      </c>
      <c r="J119" s="6">
        <f t="shared" si="3"/>
        <v>2238.72</v>
      </c>
      <c r="K119" s="6">
        <f t="shared" si="4"/>
        <v>0</v>
      </c>
    </row>
    <row r="120" ht="18" spans="1:11">
      <c r="A120" s="2">
        <v>114</v>
      </c>
      <c r="B120" s="2">
        <v>11603001017</v>
      </c>
      <c r="C120" s="2" t="s">
        <v>72</v>
      </c>
      <c r="D120" s="2" t="s">
        <v>73</v>
      </c>
      <c r="E120" s="5"/>
      <c r="F120" s="5"/>
      <c r="G120" s="6"/>
      <c r="H120" s="5"/>
      <c r="I120" s="5"/>
      <c r="J120" s="6">
        <f t="shared" si="3"/>
        <v>0</v>
      </c>
      <c r="K120" s="6">
        <f t="shared" si="4"/>
        <v>0</v>
      </c>
    </row>
    <row r="121" ht="18" spans="1:11">
      <c r="A121" s="2">
        <v>115</v>
      </c>
      <c r="B121" s="2">
        <v>11603001018</v>
      </c>
      <c r="C121" s="2" t="s">
        <v>72</v>
      </c>
      <c r="D121" s="2" t="s">
        <v>73</v>
      </c>
      <c r="E121" s="5"/>
      <c r="F121" s="5"/>
      <c r="G121" s="6"/>
      <c r="H121" s="5"/>
      <c r="I121" s="5"/>
      <c r="J121" s="6">
        <f t="shared" si="3"/>
        <v>0</v>
      </c>
      <c r="K121" s="6">
        <f t="shared" si="4"/>
        <v>0</v>
      </c>
    </row>
    <row r="122" ht="18" spans="1:11">
      <c r="A122" s="2">
        <v>116</v>
      </c>
      <c r="B122" s="2">
        <v>11610001003</v>
      </c>
      <c r="C122" s="2" t="s">
        <v>74</v>
      </c>
      <c r="D122" s="2" t="s">
        <v>64</v>
      </c>
      <c r="E122" s="5"/>
      <c r="F122" s="5"/>
      <c r="G122" s="6"/>
      <c r="H122" s="5"/>
      <c r="I122" s="5"/>
      <c r="J122" s="6">
        <f t="shared" si="3"/>
        <v>0</v>
      </c>
      <c r="K122" s="6">
        <f t="shared" si="4"/>
        <v>0</v>
      </c>
    </row>
    <row r="123" ht="18" spans="1:11">
      <c r="A123" s="2">
        <v>117</v>
      </c>
      <c r="B123" s="2">
        <v>40103002003</v>
      </c>
      <c r="C123" s="2" t="s">
        <v>75</v>
      </c>
      <c r="D123" s="2" t="s">
        <v>73</v>
      </c>
      <c r="E123" s="5"/>
      <c r="F123" s="5"/>
      <c r="G123" s="6"/>
      <c r="H123" s="5"/>
      <c r="I123" s="5"/>
      <c r="J123" s="6">
        <f t="shared" si="3"/>
        <v>0</v>
      </c>
      <c r="K123" s="6">
        <f t="shared" si="4"/>
        <v>0</v>
      </c>
    </row>
    <row r="124" ht="18" spans="1:11">
      <c r="A124" s="2">
        <v>118</v>
      </c>
      <c r="B124" s="2">
        <v>11101004003</v>
      </c>
      <c r="C124" s="2" t="s">
        <v>78</v>
      </c>
      <c r="D124" s="2" t="s">
        <v>64</v>
      </c>
      <c r="E124" s="5">
        <v>12</v>
      </c>
      <c r="F124" s="5">
        <v>269.63</v>
      </c>
      <c r="G124" s="6">
        <v>3235.56</v>
      </c>
      <c r="H124" s="5">
        <v>12</v>
      </c>
      <c r="I124" s="5">
        <v>269.63</v>
      </c>
      <c r="J124" s="6">
        <f t="shared" si="3"/>
        <v>3235.56</v>
      </c>
      <c r="K124" s="6">
        <f t="shared" si="4"/>
        <v>0</v>
      </c>
    </row>
    <row r="125" ht="18" spans="1:11">
      <c r="A125" s="2">
        <v>119</v>
      </c>
      <c r="B125" s="2">
        <v>40202010002</v>
      </c>
      <c r="C125" s="2" t="s">
        <v>124</v>
      </c>
      <c r="D125" s="2" t="s">
        <v>64</v>
      </c>
      <c r="E125" s="5">
        <v>15</v>
      </c>
      <c r="F125" s="5">
        <v>260.4</v>
      </c>
      <c r="G125" s="6">
        <v>3906</v>
      </c>
      <c r="H125" s="5">
        <v>15</v>
      </c>
      <c r="I125" s="5">
        <v>260.4</v>
      </c>
      <c r="J125" s="6">
        <f t="shared" si="3"/>
        <v>3906</v>
      </c>
      <c r="K125" s="6">
        <f t="shared" si="4"/>
        <v>0</v>
      </c>
    </row>
    <row r="126" ht="18" spans="1:11">
      <c r="A126" s="2">
        <v>120</v>
      </c>
      <c r="B126" s="2">
        <v>20512001003</v>
      </c>
      <c r="C126" s="2" t="s">
        <v>79</v>
      </c>
      <c r="D126" s="2" t="s">
        <v>64</v>
      </c>
      <c r="E126" s="5">
        <v>96</v>
      </c>
      <c r="F126" s="5">
        <v>235.32</v>
      </c>
      <c r="G126" s="6">
        <v>22590.72</v>
      </c>
      <c r="H126" s="5">
        <v>96</v>
      </c>
      <c r="I126" s="5">
        <v>235.32</v>
      </c>
      <c r="J126" s="6">
        <f t="shared" si="3"/>
        <v>22590.72</v>
      </c>
      <c r="K126" s="6">
        <f t="shared" si="4"/>
        <v>0</v>
      </c>
    </row>
    <row r="127" ht="18" spans="1:11">
      <c r="A127" s="2">
        <v>121</v>
      </c>
      <c r="B127" s="2">
        <v>20101003001</v>
      </c>
      <c r="C127" s="2" t="s">
        <v>138</v>
      </c>
      <c r="D127" s="2" t="s">
        <v>73</v>
      </c>
      <c r="E127" s="5">
        <v>7.2</v>
      </c>
      <c r="F127" s="5">
        <v>1871.03</v>
      </c>
      <c r="G127" s="6">
        <v>13471.42</v>
      </c>
      <c r="H127" s="5">
        <v>7.2</v>
      </c>
      <c r="I127" s="5">
        <v>1871.03</v>
      </c>
      <c r="J127" s="6">
        <f t="shared" si="3"/>
        <v>13471.416</v>
      </c>
      <c r="K127" s="6">
        <f t="shared" si="4"/>
        <v>-0.00400000000081491</v>
      </c>
    </row>
    <row r="128" ht="18" spans="1:11">
      <c r="A128" s="2">
        <v>122</v>
      </c>
      <c r="B128" s="2">
        <v>20102002001</v>
      </c>
      <c r="C128" s="2" t="s">
        <v>139</v>
      </c>
      <c r="D128" s="2" t="s">
        <v>64</v>
      </c>
      <c r="E128" s="5">
        <v>6</v>
      </c>
      <c r="F128" s="5">
        <v>359.94</v>
      </c>
      <c r="G128" s="6">
        <v>2159.64</v>
      </c>
      <c r="H128" s="5">
        <v>6</v>
      </c>
      <c r="I128" s="5">
        <v>359.94</v>
      </c>
      <c r="J128" s="6">
        <f t="shared" si="3"/>
        <v>2159.64</v>
      </c>
      <c r="K128" s="6">
        <f t="shared" si="4"/>
        <v>0</v>
      </c>
    </row>
    <row r="129" ht="18" spans="1:11">
      <c r="A129" s="2">
        <v>123</v>
      </c>
      <c r="B129" s="2">
        <v>20801001005</v>
      </c>
      <c r="C129" s="2" t="s">
        <v>80</v>
      </c>
      <c r="D129" s="2" t="s">
        <v>64</v>
      </c>
      <c r="E129" s="5">
        <v>105</v>
      </c>
      <c r="F129" s="5">
        <v>127.17</v>
      </c>
      <c r="G129" s="6">
        <v>13352.85</v>
      </c>
      <c r="H129" s="5">
        <v>105</v>
      </c>
      <c r="I129" s="5">
        <v>127.17</v>
      </c>
      <c r="J129" s="6">
        <f t="shared" si="3"/>
        <v>13352.85</v>
      </c>
      <c r="K129" s="6">
        <f t="shared" si="4"/>
        <v>0</v>
      </c>
    </row>
    <row r="130" ht="18" spans="1:11">
      <c r="A130" s="2">
        <v>124</v>
      </c>
      <c r="B130" s="2">
        <v>20801001006</v>
      </c>
      <c r="C130" s="2" t="s">
        <v>80</v>
      </c>
      <c r="D130" s="2" t="s">
        <v>64</v>
      </c>
      <c r="E130" s="5">
        <v>60</v>
      </c>
      <c r="F130" s="5">
        <v>84.18</v>
      </c>
      <c r="G130" s="6">
        <v>5050.8</v>
      </c>
      <c r="H130" s="5">
        <v>60</v>
      </c>
      <c r="I130" s="5">
        <v>84.18</v>
      </c>
      <c r="J130" s="6">
        <f t="shared" si="3"/>
        <v>5050.8</v>
      </c>
      <c r="K130" s="6">
        <f t="shared" si="4"/>
        <v>0</v>
      </c>
    </row>
    <row r="131" ht="18" spans="1:11">
      <c r="A131" s="2">
        <v>125</v>
      </c>
      <c r="B131" s="2">
        <v>11201003002</v>
      </c>
      <c r="C131" s="2" t="s">
        <v>81</v>
      </c>
      <c r="D131" s="2" t="s">
        <v>64</v>
      </c>
      <c r="E131" s="5">
        <v>6</v>
      </c>
      <c r="F131" s="5">
        <v>136.98</v>
      </c>
      <c r="G131" s="6">
        <v>821.88</v>
      </c>
      <c r="H131" s="5">
        <v>6</v>
      </c>
      <c r="I131" s="5">
        <v>136.98</v>
      </c>
      <c r="J131" s="6">
        <f t="shared" ref="J131:J154" si="5">I131*H131</f>
        <v>821.88</v>
      </c>
      <c r="K131" s="6">
        <f t="shared" si="4"/>
        <v>0</v>
      </c>
    </row>
    <row r="132" ht="18" spans="1:11">
      <c r="A132" s="2">
        <v>126</v>
      </c>
      <c r="B132" s="2">
        <v>20104001003</v>
      </c>
      <c r="C132" s="2" t="s">
        <v>82</v>
      </c>
      <c r="D132" s="2" t="s">
        <v>71</v>
      </c>
      <c r="E132" s="5">
        <v>55</v>
      </c>
      <c r="F132" s="5">
        <v>355.65</v>
      </c>
      <c r="G132" s="6">
        <v>19560.75</v>
      </c>
      <c r="H132" s="5">
        <v>55</v>
      </c>
      <c r="I132" s="5">
        <v>355.65</v>
      </c>
      <c r="J132" s="6">
        <f t="shared" si="5"/>
        <v>19560.75</v>
      </c>
      <c r="K132" s="6">
        <f t="shared" si="4"/>
        <v>0</v>
      </c>
    </row>
    <row r="133" ht="18" spans="1:11">
      <c r="A133" s="2">
        <v>127</v>
      </c>
      <c r="B133" s="2">
        <v>20601003005</v>
      </c>
      <c r="C133" s="2" t="s">
        <v>85</v>
      </c>
      <c r="D133" s="2" t="s">
        <v>64</v>
      </c>
      <c r="E133" s="5">
        <v>337</v>
      </c>
      <c r="F133" s="5">
        <v>447.21</v>
      </c>
      <c r="G133" s="6">
        <v>150709.77</v>
      </c>
      <c r="H133" s="5">
        <v>260.8</v>
      </c>
      <c r="I133" s="5">
        <v>447.21</v>
      </c>
      <c r="J133" s="6">
        <f t="shared" si="5"/>
        <v>116632.368</v>
      </c>
      <c r="K133" s="6">
        <f t="shared" si="4"/>
        <v>-34077.402</v>
      </c>
    </row>
    <row r="134" ht="18" spans="1:11">
      <c r="A134" s="2">
        <v>128</v>
      </c>
      <c r="B134" s="2">
        <v>20601003006</v>
      </c>
      <c r="C134" s="2" t="s">
        <v>85</v>
      </c>
      <c r="D134" s="2" t="s">
        <v>64</v>
      </c>
      <c r="E134" s="5">
        <v>37</v>
      </c>
      <c r="F134" s="5">
        <v>85.91</v>
      </c>
      <c r="G134" s="6">
        <v>3178.67</v>
      </c>
      <c r="H134" s="5">
        <v>29.8</v>
      </c>
      <c r="I134" s="5">
        <v>85.91</v>
      </c>
      <c r="J134" s="6">
        <f t="shared" si="5"/>
        <v>2560.118</v>
      </c>
      <c r="K134" s="6">
        <f t="shared" si="4"/>
        <v>-618.552</v>
      </c>
    </row>
    <row r="135" ht="18" spans="1:11">
      <c r="A135" s="2">
        <v>129</v>
      </c>
      <c r="B135" s="2">
        <v>20505002005</v>
      </c>
      <c r="C135" s="2" t="s">
        <v>87</v>
      </c>
      <c r="D135" s="2" t="s">
        <v>64</v>
      </c>
      <c r="E135" s="5">
        <v>374</v>
      </c>
      <c r="F135" s="5">
        <v>107.99</v>
      </c>
      <c r="G135" s="6">
        <v>40388.26</v>
      </c>
      <c r="H135" s="5">
        <v>289.9</v>
      </c>
      <c r="I135" s="5">
        <v>107.99</v>
      </c>
      <c r="J135" s="6">
        <f t="shared" si="5"/>
        <v>31306.301</v>
      </c>
      <c r="K135" s="6">
        <f t="shared" si="4"/>
        <v>-9081.95900000001</v>
      </c>
    </row>
    <row r="136" ht="18" spans="1:11">
      <c r="A136" s="2">
        <v>130</v>
      </c>
      <c r="B136" s="2">
        <v>20505002006</v>
      </c>
      <c r="C136" s="2" t="s">
        <v>87</v>
      </c>
      <c r="D136" s="2" t="s">
        <v>64</v>
      </c>
      <c r="E136" s="5">
        <v>37</v>
      </c>
      <c r="F136" s="5">
        <v>51.39</v>
      </c>
      <c r="G136" s="6">
        <v>1901.43</v>
      </c>
      <c r="H136" s="5">
        <v>29.8</v>
      </c>
      <c r="I136" s="5">
        <v>51.39</v>
      </c>
      <c r="J136" s="6">
        <f t="shared" si="5"/>
        <v>1531.422</v>
      </c>
      <c r="K136" s="6">
        <f t="shared" ref="K136:K154" si="6">J136-G136</f>
        <v>-370.008</v>
      </c>
    </row>
    <row r="137" ht="18" spans="1:11">
      <c r="A137" s="2">
        <v>131</v>
      </c>
      <c r="B137" s="2">
        <v>20602002003</v>
      </c>
      <c r="C137" s="2" t="s">
        <v>90</v>
      </c>
      <c r="D137" s="2" t="s">
        <v>71</v>
      </c>
      <c r="E137" s="5">
        <v>60</v>
      </c>
      <c r="F137" s="5">
        <v>249.78</v>
      </c>
      <c r="G137" s="6">
        <v>14986.8</v>
      </c>
      <c r="H137" s="5">
        <v>60</v>
      </c>
      <c r="I137" s="5">
        <v>249.78</v>
      </c>
      <c r="J137" s="6">
        <f t="shared" si="5"/>
        <v>14986.8</v>
      </c>
      <c r="K137" s="6">
        <f t="shared" si="6"/>
        <v>0</v>
      </c>
    </row>
    <row r="138" ht="18" spans="1:11">
      <c r="A138" s="2">
        <v>132</v>
      </c>
      <c r="B138" s="2">
        <v>20602004003</v>
      </c>
      <c r="C138" s="2" t="s">
        <v>91</v>
      </c>
      <c r="D138" s="2" t="s">
        <v>71</v>
      </c>
      <c r="E138" s="5">
        <v>18.875</v>
      </c>
      <c r="F138" s="5">
        <v>249.78</v>
      </c>
      <c r="G138" s="6">
        <v>4714.6</v>
      </c>
      <c r="H138" s="5">
        <v>18.875</v>
      </c>
      <c r="I138" s="5">
        <v>249.78</v>
      </c>
      <c r="J138" s="6">
        <f t="shared" si="5"/>
        <v>4714.5975</v>
      </c>
      <c r="K138" s="6">
        <f t="shared" si="6"/>
        <v>-0.00250000000050932</v>
      </c>
    </row>
    <row r="139" ht="18" spans="1:11">
      <c r="A139" s="2">
        <v>133</v>
      </c>
      <c r="B139" s="2">
        <v>20602009005</v>
      </c>
      <c r="C139" s="2" t="s">
        <v>92</v>
      </c>
      <c r="D139" s="2" t="s">
        <v>71</v>
      </c>
      <c r="E139" s="5">
        <v>75.78</v>
      </c>
      <c r="F139" s="5">
        <v>44.57</v>
      </c>
      <c r="G139" s="6">
        <v>3377.51</v>
      </c>
      <c r="H139" s="5">
        <v>75.78</v>
      </c>
      <c r="I139" s="5">
        <v>44.57</v>
      </c>
      <c r="J139" s="6">
        <f t="shared" si="5"/>
        <v>3377.5146</v>
      </c>
      <c r="K139" s="6">
        <f t="shared" si="6"/>
        <v>0.0045999999997548</v>
      </c>
    </row>
    <row r="140" ht="18" spans="1:11">
      <c r="A140" s="2">
        <v>134</v>
      </c>
      <c r="B140" s="2">
        <v>20508019004</v>
      </c>
      <c r="C140" s="2" t="s">
        <v>93</v>
      </c>
      <c r="D140" s="2" t="s">
        <v>71</v>
      </c>
      <c r="E140" s="5">
        <v>52</v>
      </c>
      <c r="F140" s="5">
        <v>59.88</v>
      </c>
      <c r="G140" s="6">
        <v>3113.76</v>
      </c>
      <c r="H140" s="5">
        <v>52</v>
      </c>
      <c r="I140" s="5">
        <v>59.88</v>
      </c>
      <c r="J140" s="6">
        <f t="shared" si="5"/>
        <v>3113.76</v>
      </c>
      <c r="K140" s="6">
        <f t="shared" si="6"/>
        <v>0</v>
      </c>
    </row>
    <row r="141" ht="18" spans="1:11">
      <c r="A141" s="2">
        <v>135</v>
      </c>
      <c r="B141" s="2">
        <v>20508019005</v>
      </c>
      <c r="C141" s="2" t="s">
        <v>94</v>
      </c>
      <c r="D141" s="2" t="s">
        <v>71</v>
      </c>
      <c r="E141" s="5">
        <v>12</v>
      </c>
      <c r="F141" s="5">
        <v>86.84</v>
      </c>
      <c r="G141" s="6">
        <v>1042.08</v>
      </c>
      <c r="H141" s="5">
        <v>12</v>
      </c>
      <c r="I141" s="5">
        <v>86.84</v>
      </c>
      <c r="J141" s="6">
        <f t="shared" si="5"/>
        <v>1042.08</v>
      </c>
      <c r="K141" s="6">
        <f t="shared" si="6"/>
        <v>0</v>
      </c>
    </row>
    <row r="142" ht="18" spans="1:11">
      <c r="A142" s="2">
        <v>136</v>
      </c>
      <c r="B142" s="2">
        <v>20503002007</v>
      </c>
      <c r="C142" s="2" t="s">
        <v>98</v>
      </c>
      <c r="D142" s="2" t="s">
        <v>73</v>
      </c>
      <c r="E142" s="5">
        <v>0.715</v>
      </c>
      <c r="F142" s="5">
        <v>6723.97</v>
      </c>
      <c r="G142" s="6">
        <v>4807.64</v>
      </c>
      <c r="H142" s="5">
        <v>0.715</v>
      </c>
      <c r="I142" s="5">
        <v>6723.97</v>
      </c>
      <c r="J142" s="6">
        <f t="shared" si="5"/>
        <v>4807.63855</v>
      </c>
      <c r="K142" s="6">
        <f t="shared" si="6"/>
        <v>-0.0014500000006592</v>
      </c>
    </row>
    <row r="143" ht="18" spans="1:11">
      <c r="A143" s="2">
        <v>137</v>
      </c>
      <c r="B143" s="2">
        <v>20503002008</v>
      </c>
      <c r="C143" s="2" t="s">
        <v>99</v>
      </c>
      <c r="D143" s="2" t="s">
        <v>73</v>
      </c>
      <c r="E143" s="5">
        <v>0.118</v>
      </c>
      <c r="F143" s="5">
        <v>11936.78</v>
      </c>
      <c r="G143" s="6">
        <v>1408.54</v>
      </c>
      <c r="H143" s="5">
        <v>0.118</v>
      </c>
      <c r="I143" s="5">
        <v>11936.78</v>
      </c>
      <c r="J143" s="6">
        <f t="shared" si="5"/>
        <v>1408.54004</v>
      </c>
      <c r="K143" s="6">
        <f t="shared" si="6"/>
        <v>4.00000001263834e-5</v>
      </c>
    </row>
    <row r="144" ht="18" spans="1:11">
      <c r="A144" s="2">
        <v>138</v>
      </c>
      <c r="B144" s="2">
        <v>20503001005</v>
      </c>
      <c r="C144" s="2" t="s">
        <v>100</v>
      </c>
      <c r="D144" s="2" t="s">
        <v>73</v>
      </c>
      <c r="E144" s="5">
        <v>3.712</v>
      </c>
      <c r="F144" s="5">
        <v>5364.2</v>
      </c>
      <c r="G144" s="6">
        <v>19911.91</v>
      </c>
      <c r="H144" s="5">
        <v>3.712</v>
      </c>
      <c r="I144" s="5">
        <v>5364.2</v>
      </c>
      <c r="J144" s="6">
        <f t="shared" si="5"/>
        <v>19911.9104</v>
      </c>
      <c r="K144" s="6">
        <f t="shared" si="6"/>
        <v>0.000400000000809086</v>
      </c>
    </row>
    <row r="145" ht="18" spans="1:11">
      <c r="A145" s="2">
        <v>139</v>
      </c>
      <c r="B145" s="2">
        <v>20503001006</v>
      </c>
      <c r="C145" s="2" t="s">
        <v>101</v>
      </c>
      <c r="D145" s="2" t="s">
        <v>97</v>
      </c>
      <c r="E145" s="5">
        <v>6</v>
      </c>
      <c r="F145" s="5">
        <v>232</v>
      </c>
      <c r="G145" s="6">
        <v>1392</v>
      </c>
      <c r="H145" s="5">
        <v>6</v>
      </c>
      <c r="I145" s="5">
        <v>232</v>
      </c>
      <c r="J145" s="6">
        <f t="shared" si="5"/>
        <v>1392</v>
      </c>
      <c r="K145" s="6">
        <f t="shared" si="6"/>
        <v>0</v>
      </c>
    </row>
    <row r="146" ht="18" spans="1:11">
      <c r="A146" s="2">
        <v>140</v>
      </c>
      <c r="B146" s="2">
        <v>20509011007</v>
      </c>
      <c r="C146" s="2" t="s">
        <v>106</v>
      </c>
      <c r="D146" s="2" t="s">
        <v>64</v>
      </c>
      <c r="E146" s="5">
        <v>14.42</v>
      </c>
      <c r="F146" s="5">
        <v>563.1</v>
      </c>
      <c r="G146" s="6">
        <v>8119.9</v>
      </c>
      <c r="H146" s="5">
        <v>14.42</v>
      </c>
      <c r="I146" s="5">
        <v>563.1</v>
      </c>
      <c r="J146" s="6">
        <f t="shared" si="5"/>
        <v>8119.902</v>
      </c>
      <c r="K146" s="6">
        <f t="shared" si="6"/>
        <v>0.00200000000040745</v>
      </c>
    </row>
    <row r="147" ht="18" spans="1:11">
      <c r="A147" s="2">
        <v>141</v>
      </c>
      <c r="B147" s="2">
        <v>20509011008</v>
      </c>
      <c r="C147" s="2" t="s">
        <v>106</v>
      </c>
      <c r="D147" s="2" t="s">
        <v>64</v>
      </c>
      <c r="E147" s="5">
        <v>2.332</v>
      </c>
      <c r="F147" s="5">
        <v>586.23</v>
      </c>
      <c r="G147" s="6">
        <v>1367.09</v>
      </c>
      <c r="H147" s="5">
        <v>2.332</v>
      </c>
      <c r="I147" s="5">
        <v>586.23</v>
      </c>
      <c r="J147" s="6">
        <f t="shared" si="5"/>
        <v>1367.08836</v>
      </c>
      <c r="K147" s="6">
        <f t="shared" si="6"/>
        <v>-0.00163999999995212</v>
      </c>
    </row>
    <row r="148" ht="18" spans="1:11">
      <c r="A148" s="2">
        <v>142</v>
      </c>
      <c r="B148" s="2">
        <v>20509011009</v>
      </c>
      <c r="C148" s="2" t="s">
        <v>106</v>
      </c>
      <c r="D148" s="2" t="s">
        <v>64</v>
      </c>
      <c r="E148" s="5">
        <v>1.722</v>
      </c>
      <c r="F148" s="5">
        <v>207.78</v>
      </c>
      <c r="G148" s="6">
        <v>357.8</v>
      </c>
      <c r="H148" s="5">
        <v>1.722</v>
      </c>
      <c r="I148" s="5">
        <v>207.78</v>
      </c>
      <c r="J148" s="6">
        <f t="shared" si="5"/>
        <v>357.79716</v>
      </c>
      <c r="K148" s="6">
        <f t="shared" si="6"/>
        <v>-0.00283999999999196</v>
      </c>
    </row>
    <row r="149" ht="18" spans="1:11">
      <c r="A149" s="2">
        <v>143</v>
      </c>
      <c r="B149" s="2">
        <v>20509002003</v>
      </c>
      <c r="C149" s="2" t="s">
        <v>107</v>
      </c>
      <c r="D149" s="2" t="s">
        <v>64</v>
      </c>
      <c r="E149" s="5">
        <v>5.466</v>
      </c>
      <c r="F149" s="5">
        <v>536.94</v>
      </c>
      <c r="G149" s="6">
        <v>2934.91</v>
      </c>
      <c r="H149" s="5">
        <v>5.466</v>
      </c>
      <c r="I149" s="5">
        <v>536.94</v>
      </c>
      <c r="J149" s="6">
        <f t="shared" si="5"/>
        <v>2934.91404</v>
      </c>
      <c r="K149" s="6">
        <f t="shared" si="6"/>
        <v>0.00404000000071392</v>
      </c>
    </row>
    <row r="150" ht="18" spans="1:11">
      <c r="A150" s="2">
        <v>144</v>
      </c>
      <c r="B150" s="2" t="s">
        <v>140</v>
      </c>
      <c r="C150" s="2" t="s">
        <v>111</v>
      </c>
      <c r="D150" s="2" t="s">
        <v>64</v>
      </c>
      <c r="E150" s="5">
        <v>374</v>
      </c>
      <c r="F150" s="5">
        <v>52.18</v>
      </c>
      <c r="G150" s="6">
        <v>19515.32</v>
      </c>
      <c r="H150" s="5">
        <v>211.69</v>
      </c>
      <c r="I150" s="5">
        <v>52.18</v>
      </c>
      <c r="J150" s="6">
        <f t="shared" si="5"/>
        <v>11045.9842</v>
      </c>
      <c r="K150" s="6">
        <f t="shared" si="6"/>
        <v>-8469.3358</v>
      </c>
    </row>
    <row r="151" ht="18" spans="1:11">
      <c r="A151" s="2">
        <v>145</v>
      </c>
      <c r="B151" s="2">
        <v>11003003003</v>
      </c>
      <c r="C151" s="2" t="s">
        <v>112</v>
      </c>
      <c r="D151" s="2" t="s">
        <v>64</v>
      </c>
      <c r="E151" s="5">
        <v>1246</v>
      </c>
      <c r="F151" s="5">
        <v>28.61</v>
      </c>
      <c r="G151" s="6">
        <v>35648.06</v>
      </c>
      <c r="H151" s="5">
        <v>677.8</v>
      </c>
      <c r="I151" s="5">
        <v>28.61</v>
      </c>
      <c r="J151" s="6">
        <f t="shared" si="5"/>
        <v>19391.858</v>
      </c>
      <c r="K151" s="6">
        <f t="shared" si="6"/>
        <v>-16256.202</v>
      </c>
    </row>
    <row r="152" ht="18" spans="1:11">
      <c r="A152" s="2">
        <v>146</v>
      </c>
      <c r="B152" s="2" t="s">
        <v>141</v>
      </c>
      <c r="C152" s="2" t="s">
        <v>114</v>
      </c>
      <c r="D152" s="2" t="s">
        <v>64</v>
      </c>
      <c r="E152" s="5">
        <v>765.4</v>
      </c>
      <c r="F152" s="5">
        <v>29.03</v>
      </c>
      <c r="G152" s="6">
        <v>22219.56</v>
      </c>
      <c r="H152" s="5">
        <v>390.5</v>
      </c>
      <c r="I152" s="5">
        <v>29.03</v>
      </c>
      <c r="J152" s="6">
        <f t="shared" si="5"/>
        <v>11336.215</v>
      </c>
      <c r="K152" s="6">
        <f t="shared" si="6"/>
        <v>-10883.345</v>
      </c>
    </row>
    <row r="153" ht="18" spans="1:11">
      <c r="A153" s="2">
        <v>147</v>
      </c>
      <c r="B153" s="2" t="s">
        <v>142</v>
      </c>
      <c r="C153" s="2" t="s">
        <v>119</v>
      </c>
      <c r="D153" s="2" t="s">
        <v>71</v>
      </c>
      <c r="E153" s="5">
        <v>42</v>
      </c>
      <c r="F153" s="5">
        <v>73.3</v>
      </c>
      <c r="G153" s="6">
        <v>3078.6</v>
      </c>
      <c r="H153" s="5">
        <v>42</v>
      </c>
      <c r="I153" s="5">
        <v>73.3</v>
      </c>
      <c r="J153" s="6">
        <f t="shared" si="5"/>
        <v>3078.6</v>
      </c>
      <c r="K153" s="6">
        <f t="shared" si="6"/>
        <v>0</v>
      </c>
    </row>
    <row r="154" ht="18" spans="1:11">
      <c r="A154" s="2">
        <v>148</v>
      </c>
      <c r="B154" s="2">
        <v>40202010003</v>
      </c>
      <c r="C154" s="2" t="s">
        <v>124</v>
      </c>
      <c r="D154" s="2" t="s">
        <v>64</v>
      </c>
      <c r="E154" s="5">
        <v>159</v>
      </c>
      <c r="F154" s="5">
        <v>260.4</v>
      </c>
      <c r="G154" s="6">
        <v>41403.6</v>
      </c>
      <c r="H154" s="5">
        <v>159</v>
      </c>
      <c r="I154" s="5">
        <v>260.4</v>
      </c>
      <c r="J154" s="6">
        <f t="shared" si="5"/>
        <v>41403.6</v>
      </c>
      <c r="K154" s="6">
        <f t="shared" si="6"/>
        <v>0</v>
      </c>
    </row>
    <row r="155" ht="18" spans="1:11">
      <c r="A155" s="1" t="s">
        <v>143</v>
      </c>
      <c r="E155" s="7"/>
      <c r="F155" s="7"/>
      <c r="G155" s="8">
        <v>2156395.17</v>
      </c>
      <c r="H155" s="7"/>
      <c r="I155" s="7"/>
      <c r="J155" s="8">
        <f>SUM(J3:J154)</f>
        <v>1752581.18662</v>
      </c>
      <c r="K155" s="9">
        <f>SUM(K3:K154)</f>
        <v>-403813.97838</v>
      </c>
    </row>
  </sheetData>
  <mergeCells count="9">
    <mergeCell ref="E1:G1"/>
    <mergeCell ref="H1:J1"/>
    <mergeCell ref="A59:B59"/>
    <mergeCell ref="A61:B61"/>
    <mergeCell ref="A1:A2"/>
    <mergeCell ref="B1:B2"/>
    <mergeCell ref="C1:C2"/>
    <mergeCell ref="D1:D2"/>
    <mergeCell ref="K1:K2"/>
  </mergeCells>
  <pageMargins left="0.7" right="0.7" top="0.75" bottom="0.75" header="0.3" footer="0.3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4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审核清单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2006-09-17T00:00:00Z</dcterms:created>
  <cp:lastPrinted>2024-07-21T22:57:00Z</cp:lastPrinted>
  <dcterms:modified xsi:type="dcterms:W3CDTF">2024-08-08T17:20:47Z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276970935FC64570947C3D0F6EB807C2_13</vt:lpwstr>
  </property>
</Properties>
</file>