
<file path=[Content_Types].xml><?xml version="1.0" encoding="utf-8"?>
<Types xmlns="http://schemas.openxmlformats.org/package/2006/content-types">
  <Default Extension="xml" ContentType="application/xml"/>
  <Default Extension="emf" ContentType="image/x-emf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thumbnail" Target="docProps/thumbnail.emf"/><Relationship Id="rId4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5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740" windowHeight="11625"/>
  </bookViews>
  <sheets>
    <sheet name="评审意见表" sheetId="1" r:id="rId1"/>
    <sheet name="增减明细" sheetId="3" r:id="rId2"/>
  </sheets>
  <calcPr calcId="144525"/>
</workbook>
</file>

<file path=xl/sharedStrings.xml><?xml version="1.0" encoding="utf-8"?>
<sst xmlns="http://schemas.openxmlformats.org/spreadsheetml/2006/main" count="156" uniqueCount="116">
  <si>
    <t>福建省文物局申请2025年国家文物保护专项
项目预算专家组评审意见表</t>
  </si>
  <si>
    <t>评审单位：福建省文物局</t>
  </si>
  <si>
    <t>单位：元</t>
  </si>
  <si>
    <t>项目编号</t>
  </si>
  <si>
    <t>24-7-02-3500-0452</t>
  </si>
  <si>
    <t>项目名称</t>
  </si>
  <si>
    <t>上登廻澜阁修缮工程</t>
  </si>
  <si>
    <t>项目单位</t>
  </si>
  <si>
    <t>上杭县文化体育和旅游局</t>
  </si>
  <si>
    <t>方案批复文号</t>
  </si>
  <si>
    <t>杭文体旅﹝2023﹞4号</t>
  </si>
  <si>
    <t>中央财政补助经费申请金额</t>
  </si>
  <si>
    <t>中央财政补助经费审核金额</t>
  </si>
  <si>
    <t>项目概况</t>
  </si>
  <si>
    <t xml:space="preserve">   上杭上登廻澜阁位于福建省龙岩市上杭县临城镇上登村，上杭廻澜阁始建于明万历癸酉年，坐东北朝西南，土木结构，该建筑为上、下厅阁式建筑。上厅起三层阁楼，高16米，下厅左右有厢房，上下厅中间以天井相隔。上厅第一层为长方形，第二、三层飞檐翅角，分别为四方形与八角形。阁内留有古代文人墨客所作诗词，一至三层都供奉仙道各界菩萨。2015年10月8日公布为第十批县级文物保护单位。
上杭上登廻澜阁由于受自然灾害影响，部分建筑受损严重，如屋面渗漏，屋面局部坍塌，木构件糟朽等，需进行保护修缮。</t>
  </si>
  <si>
    <t>支出细目</t>
  </si>
  <si>
    <t>申请中央财政补助经费</t>
  </si>
  <si>
    <t>增减金额</t>
  </si>
  <si>
    <t>评审意见和核减理由</t>
  </si>
  <si>
    <t>审核金额</t>
  </si>
  <si>
    <t>备注</t>
  </si>
  <si>
    <t>序号</t>
  </si>
  <si>
    <t>合 计</t>
  </si>
  <si>
    <t>---</t>
  </si>
  <si>
    <t>--</t>
  </si>
  <si>
    <t>一</t>
  </si>
  <si>
    <t>工程费用</t>
  </si>
  <si>
    <t>部分工程量偏大，单价偏高，予以核减。</t>
  </si>
  <si>
    <t>二</t>
  </si>
  <si>
    <t>工程建设其他费</t>
  </si>
  <si>
    <t>勘察费</t>
  </si>
  <si>
    <t>漏报项目调增</t>
  </si>
  <si>
    <t>按2%计取</t>
  </si>
  <si>
    <t>设计费</t>
  </si>
  <si>
    <t>计算基数改变核减</t>
  </si>
  <si>
    <t>按6%计取</t>
  </si>
  <si>
    <t>工程监理费</t>
  </si>
  <si>
    <t>按3.3%计取</t>
  </si>
  <si>
    <t>建设单位管理费</t>
  </si>
  <si>
    <t>按1.5%计取</t>
  </si>
  <si>
    <t>工程量清单和招标控制价编制费</t>
  </si>
  <si>
    <t>按0.58%计取</t>
  </si>
  <si>
    <t>招标代理和预算费</t>
  </si>
  <si>
    <t>按1%计取</t>
  </si>
  <si>
    <t>审计费</t>
  </si>
  <si>
    <t>按0.3%计取</t>
  </si>
  <si>
    <t>工程保险费</t>
  </si>
  <si>
    <t>三</t>
  </si>
  <si>
    <t>预备费</t>
  </si>
  <si>
    <t>按（一）+（二）之和的5%取费</t>
  </si>
  <si>
    <t>评审专家
综合意见及建议</t>
  </si>
  <si>
    <t xml:space="preserve">    预算整体综合单价偏高，部分工程量多算，因工程量及工程费用核减，建设单位管理费、设计费、工程监理费、招标代理费、工程量清单和招标控制价编制费、工程保险费、工程保险费审计费、审计费、预备费相应减少；勘察费漏报予以核增；经审核调整后，该项目造价总体基本合理。</t>
  </si>
  <si>
    <t>评审专家签字</t>
  </si>
  <si>
    <t>上登廻澜阁修缮工程方案设计</t>
  </si>
  <si>
    <t xml:space="preserve">  项目编号：                                                                                           单位：元</t>
  </si>
  <si>
    <t>24-1-02-3500-0425</t>
  </si>
  <si>
    <t>单位元</t>
  </si>
  <si>
    <t>项目编码</t>
  </si>
  <si>
    <t>送审列</t>
  </si>
  <si>
    <t>审核列</t>
  </si>
  <si>
    <t>评审增减</t>
  </si>
  <si>
    <t>单位</t>
  </si>
  <si>
    <t>工程量</t>
  </si>
  <si>
    <t>综合单价</t>
  </si>
  <si>
    <t>合价</t>
  </si>
  <si>
    <t>1</t>
  </si>
  <si>
    <t>011607001001</t>
  </si>
  <si>
    <t>瓦屋面拆除</t>
  </si>
  <si>
    <t>m2</t>
  </si>
  <si>
    <t>4</t>
  </si>
  <si>
    <t>020601003001</t>
  </si>
  <si>
    <t>瓦屋面</t>
  </si>
  <si>
    <t>5</t>
  </si>
  <si>
    <t>020602004001</t>
  </si>
  <si>
    <t>垂脊</t>
  </si>
  <si>
    <t>m</t>
  </si>
  <si>
    <t>6</t>
  </si>
  <si>
    <t>020602002001</t>
  </si>
  <si>
    <t>围脊</t>
  </si>
  <si>
    <t>8</t>
  </si>
  <si>
    <t>020602011001</t>
  </si>
  <si>
    <t>屋脊头、吞头</t>
  </si>
  <si>
    <t>只</t>
  </si>
  <si>
    <t>9</t>
  </si>
  <si>
    <t>020505002001</t>
  </si>
  <si>
    <t>矩形椽</t>
  </si>
  <si>
    <t>10</t>
  </si>
  <si>
    <t>020501001002</t>
  </si>
  <si>
    <t>圆柱</t>
  </si>
  <si>
    <t>m3</t>
  </si>
  <si>
    <t>13</t>
  </si>
  <si>
    <t>020503001002</t>
  </si>
  <si>
    <t>圆桁(檩)</t>
  </si>
  <si>
    <t>15</t>
  </si>
  <si>
    <t>020502002001</t>
  </si>
  <si>
    <t>木梁</t>
  </si>
  <si>
    <t>23</t>
  </si>
  <si>
    <t>020509001002</t>
  </si>
  <si>
    <t>槅扇</t>
  </si>
  <si>
    <t>24</t>
  </si>
  <si>
    <t>02B006</t>
  </si>
  <si>
    <t>新制作的木构作做高温高压防腐防蚁处理</t>
  </si>
  <si>
    <t>25</t>
  </si>
  <si>
    <t>02B007</t>
  </si>
  <si>
    <t>整体木构架调正、加固、修补、归安处理</t>
  </si>
  <si>
    <t>26</t>
  </si>
  <si>
    <t>02B008</t>
  </si>
  <si>
    <t>整体木构架防腐防蚁处理</t>
  </si>
  <si>
    <t>27</t>
  </si>
  <si>
    <t>02B197</t>
  </si>
  <si>
    <t>白蚂蚁防治处理</t>
  </si>
  <si>
    <t>32</t>
  </si>
  <si>
    <t>02B015</t>
  </si>
  <si>
    <t>环境整治</t>
  </si>
  <si>
    <t>项</t>
  </si>
  <si>
    <t>小计</t>
  </si>
</sst>
</file>

<file path=xl/styles.xml><?xml version="1.0" encoding="utf-8"?>
<styleSheet xmlns="http://schemas.openxmlformats.org/spreadsheetml/2006/main" xmlns:xr9="http://schemas.microsoft.com/office/spreadsheetml/2016/revision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"/>
    <numFmt numFmtId="177" formatCode="0.00_ "/>
    <numFmt numFmtId="178" formatCode="0.00_);[Red]\(0.00\)"/>
  </numFmts>
  <fonts count="37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9"/>
      <color rgb="FF000000"/>
      <name val="宋体"/>
      <charset val="134"/>
    </font>
    <font>
      <b/>
      <sz val="10"/>
      <color theme="1"/>
      <name val="宋体"/>
      <charset val="134"/>
    </font>
    <font>
      <sz val="9"/>
      <color theme="1"/>
      <name val="宋体"/>
      <charset val="134"/>
      <scheme val="minor"/>
    </font>
    <font>
      <sz val="9"/>
      <color theme="1"/>
      <name val="宋体"/>
      <charset val="134"/>
    </font>
    <font>
      <sz val="16"/>
      <name val="方正小标宋简体"/>
      <charset val="134"/>
    </font>
    <font>
      <sz val="12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b/>
      <sz val="12"/>
      <color theme="1"/>
      <name val="宋体"/>
      <charset val="134"/>
    </font>
    <font>
      <b/>
      <sz val="12"/>
      <color indexed="8"/>
      <name val="宋体"/>
      <charset val="134"/>
    </font>
    <font>
      <sz val="12"/>
      <color theme="1"/>
      <name val="宋体"/>
      <charset val="134"/>
    </font>
    <font>
      <b/>
      <sz val="12"/>
      <color theme="1"/>
      <name val="楷体"/>
      <charset val="134"/>
    </font>
    <font>
      <sz val="10"/>
      <color theme="1"/>
      <name val="宋体"/>
      <charset val="134"/>
      <scheme val="minor"/>
    </font>
    <font>
      <sz val="10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1"/>
      <name val="Calibri"/>
      <charset val="134"/>
    </font>
    <font>
      <sz val="12"/>
      <color indexed="8"/>
      <name val="宋体"/>
      <charset val="134"/>
    </font>
  </fonts>
  <fills count="36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4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5" borderId="5" applyNumberFormat="0" applyFon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6" applyNumberFormat="0" applyFill="0" applyAlignment="0" applyProtection="0">
      <alignment vertical="center"/>
    </xf>
    <xf numFmtId="0" fontId="22" fillId="0" borderId="6" applyNumberFormat="0" applyFill="0" applyAlignment="0" applyProtection="0">
      <alignment vertical="center"/>
    </xf>
    <xf numFmtId="0" fontId="23" fillId="0" borderId="7" applyNumberFormat="0" applyFill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6" borderId="8" applyNumberFormat="0" applyAlignment="0" applyProtection="0">
      <alignment vertical="center"/>
    </xf>
    <xf numFmtId="0" fontId="25" fillId="7" borderId="9" applyNumberFormat="0" applyAlignment="0" applyProtection="0">
      <alignment vertical="center"/>
    </xf>
    <xf numFmtId="0" fontId="26" fillId="7" borderId="8" applyNumberFormat="0" applyAlignment="0" applyProtection="0">
      <alignment vertical="center"/>
    </xf>
    <xf numFmtId="0" fontId="27" fillId="8" borderId="10" applyNumberFormat="0" applyAlignment="0" applyProtection="0">
      <alignment vertical="center"/>
    </xf>
    <xf numFmtId="0" fontId="28" fillId="0" borderId="11" applyNumberFormat="0" applyFill="0" applyAlignment="0" applyProtection="0">
      <alignment vertical="center"/>
    </xf>
    <xf numFmtId="0" fontId="29" fillId="0" borderId="12" applyNumberFormat="0" applyFill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3" fillId="12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34" fillId="14" borderId="0" applyNumberFormat="0" applyBorder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34" fillId="17" borderId="0" applyNumberFormat="0" applyBorder="0" applyAlignment="0" applyProtection="0">
      <alignment vertical="center"/>
    </xf>
    <xf numFmtId="0" fontId="34" fillId="18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34" fillId="22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3" fillId="24" borderId="0" applyNumberFormat="0" applyBorder="0" applyAlignment="0" applyProtection="0">
      <alignment vertical="center"/>
    </xf>
    <xf numFmtId="0" fontId="34" fillId="25" borderId="0" applyNumberFormat="0" applyBorder="0" applyAlignment="0" applyProtection="0">
      <alignment vertical="center"/>
    </xf>
    <xf numFmtId="0" fontId="34" fillId="26" borderId="0" applyNumberFormat="0" applyBorder="0" applyAlignment="0" applyProtection="0">
      <alignment vertical="center"/>
    </xf>
    <xf numFmtId="0" fontId="33" fillId="27" borderId="0" applyNumberFormat="0" applyBorder="0" applyAlignment="0" applyProtection="0">
      <alignment vertical="center"/>
    </xf>
    <xf numFmtId="0" fontId="33" fillId="28" borderId="0" applyNumberFormat="0" applyBorder="0" applyAlignment="0" applyProtection="0">
      <alignment vertical="center"/>
    </xf>
    <xf numFmtId="0" fontId="34" fillId="29" borderId="0" applyNumberFormat="0" applyBorder="0" applyAlignment="0" applyProtection="0">
      <alignment vertical="center"/>
    </xf>
    <xf numFmtId="0" fontId="34" fillId="30" borderId="0" applyNumberFormat="0" applyBorder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33" fillId="32" borderId="0" applyNumberFormat="0" applyBorder="0" applyAlignment="0" applyProtection="0">
      <alignment vertical="center"/>
    </xf>
    <xf numFmtId="0" fontId="34" fillId="33" borderId="0" applyNumberFormat="0" applyBorder="0" applyAlignment="0" applyProtection="0">
      <alignment vertical="center"/>
    </xf>
    <xf numFmtId="0" fontId="34" fillId="34" borderId="0" applyNumberFormat="0" applyBorder="0" applyAlignment="0" applyProtection="0">
      <alignment vertical="center"/>
    </xf>
    <xf numFmtId="0" fontId="33" fillId="35" borderId="0" applyNumberFormat="0" applyBorder="0" applyAlignment="0" applyProtection="0">
      <alignment vertical="center"/>
    </xf>
    <xf numFmtId="0" fontId="35" fillId="0" borderId="0"/>
    <xf numFmtId="0" fontId="36" fillId="0" borderId="0"/>
    <xf numFmtId="0" fontId="36" fillId="0" borderId="0"/>
    <xf numFmtId="0" fontId="35" fillId="0" borderId="0">
      <alignment vertical="center"/>
    </xf>
    <xf numFmtId="0" fontId="0" fillId="0" borderId="0"/>
  </cellStyleXfs>
  <cellXfs count="57">
    <xf numFmtId="0" fontId="0" fillId="0" borderId="0" xfId="0"/>
    <xf numFmtId="0" fontId="1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2" fillId="2" borderId="1" xfId="0" applyFont="1" applyFill="1" applyBorder="1" applyAlignment="1">
      <alignment horizontal="center" vertical="center" wrapText="1"/>
    </xf>
    <xf numFmtId="0" fontId="3" fillId="0" borderId="1" xfId="49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  <xf numFmtId="2" fontId="5" fillId="0" borderId="1" xfId="49" applyNumberFormat="1" applyFont="1" applyBorder="1" applyAlignment="1">
      <alignment horizontal="center" vertical="center" wrapText="1" shrinkToFit="1"/>
    </xf>
    <xf numFmtId="0" fontId="5" fillId="0" borderId="2" xfId="49" applyNumberFormat="1" applyFont="1" applyBorder="1" applyAlignment="1">
      <alignment horizontal="center" vertical="center" wrapText="1"/>
    </xf>
    <xf numFmtId="0" fontId="5" fillId="0" borderId="1" xfId="49" applyNumberFormat="1" applyFont="1" applyBorder="1" applyAlignment="1">
      <alignment horizontal="left" vertical="center" wrapText="1"/>
    </xf>
    <xf numFmtId="0" fontId="5" fillId="0" borderId="1" xfId="49" applyNumberFormat="1" applyFont="1" applyBorder="1" applyAlignment="1">
      <alignment horizontal="center" vertical="center" wrapText="1"/>
    </xf>
    <xf numFmtId="0" fontId="0" fillId="0" borderId="1" xfId="0" applyBorder="1"/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176" fontId="5" fillId="0" borderId="1" xfId="49" applyNumberFormat="1" applyFont="1" applyBorder="1" applyAlignment="1">
      <alignment horizontal="right" vertical="center" wrapText="1" shrinkToFit="1"/>
    </xf>
    <xf numFmtId="2" fontId="5" fillId="0" borderId="2" xfId="49" applyNumberFormat="1" applyFont="1" applyBorder="1" applyAlignment="1">
      <alignment horizontal="right" vertical="center" wrapText="1" shrinkToFit="1"/>
    </xf>
    <xf numFmtId="2" fontId="5" fillId="0" borderId="1" xfId="49" applyNumberFormat="1" applyFont="1" applyBorder="1" applyAlignment="1">
      <alignment horizontal="right" vertical="center" wrapText="1" shrinkToFit="1"/>
    </xf>
    <xf numFmtId="2" fontId="5" fillId="0" borderId="1" xfId="49" applyNumberFormat="1" applyFont="1" applyBorder="1" applyAlignment="1">
      <alignment vertical="center" wrapText="1" shrinkToFit="1"/>
    </xf>
    <xf numFmtId="177" fontId="4" fillId="0" borderId="1" xfId="0" applyNumberFormat="1" applyFont="1" applyBorder="1" applyAlignment="1">
      <alignment horizontal="center" vertical="center"/>
    </xf>
    <xf numFmtId="0" fontId="0" fillId="0" borderId="4" xfId="0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6" fillId="0" borderId="0" xfId="0" applyFont="1" applyBorder="1" applyAlignment="1">
      <alignment horizontal="center" vertical="top" wrapText="1"/>
    </xf>
    <xf numFmtId="0" fontId="0" fillId="0" borderId="0" xfId="0" applyBorder="1" applyAlignment="1">
      <alignment horizontal="center"/>
    </xf>
    <xf numFmtId="0" fontId="7" fillId="0" borderId="0" xfId="0" applyFont="1" applyBorder="1" applyAlignment="1">
      <alignment horizontal="left"/>
    </xf>
    <xf numFmtId="0" fontId="8" fillId="0" borderId="0" xfId="0" applyFont="1" applyBorder="1" applyAlignment="1">
      <alignment horizontal="center"/>
    </xf>
    <xf numFmtId="0" fontId="9" fillId="3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177" fontId="8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177" fontId="10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177" fontId="10" fillId="0" borderId="1" xfId="0" applyNumberFormat="1" applyFont="1" applyFill="1" applyBorder="1" applyAlignment="1">
      <alignment horizontal="center" vertical="center" wrapText="1"/>
    </xf>
    <xf numFmtId="177" fontId="11" fillId="0" borderId="1" xfId="51" applyNumberFormat="1" applyFont="1" applyFill="1" applyBorder="1" applyAlignment="1">
      <alignment vertical="center" wrapText="1"/>
    </xf>
    <xf numFmtId="0" fontId="12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vertical="center"/>
    </xf>
    <xf numFmtId="177" fontId="11" fillId="0" borderId="1" xfId="50" applyNumberFormat="1" applyFont="1" applyFill="1" applyBorder="1" applyAlignment="1">
      <alignment vertical="center" wrapText="1"/>
    </xf>
    <xf numFmtId="177" fontId="11" fillId="0" borderId="1" xfId="50" applyNumberFormat="1" applyFont="1" applyFill="1" applyBorder="1" applyAlignment="1">
      <alignment horizontal="right" vertical="center" wrapText="1"/>
    </xf>
    <xf numFmtId="0" fontId="4" fillId="0" borderId="1" xfId="0" applyFont="1" applyBorder="1" applyAlignment="1">
      <alignment vertical="center"/>
    </xf>
    <xf numFmtId="0" fontId="8" fillId="0" borderId="1" xfId="0" applyFont="1" applyBorder="1" applyAlignment="1">
      <alignment horizontal="center" vertical="center"/>
    </xf>
    <xf numFmtId="177" fontId="10" fillId="4" borderId="1" xfId="0" applyNumberFormat="1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horizontal="center" vertical="center"/>
    </xf>
    <xf numFmtId="0" fontId="9" fillId="3" borderId="4" xfId="0" applyFont="1" applyFill="1" applyBorder="1" applyAlignment="1">
      <alignment horizontal="center" vertical="center"/>
    </xf>
    <xf numFmtId="0" fontId="13" fillId="0" borderId="1" xfId="0" applyFont="1" applyBorder="1" applyAlignment="1">
      <alignment horizontal="center"/>
    </xf>
    <xf numFmtId="178" fontId="8" fillId="0" borderId="1" xfId="0" applyNumberFormat="1" applyFont="1" applyBorder="1" applyAlignment="1">
      <alignment horizontal="center" vertical="center" wrapText="1"/>
    </xf>
    <xf numFmtId="177" fontId="9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5" fillId="0" borderId="1" xfId="0" applyFont="1" applyFill="1" applyBorder="1" applyAlignment="1">
      <alignment horizontal="center" vertical="center" wrapText="1"/>
    </xf>
    <xf numFmtId="10" fontId="12" fillId="0" borderId="0" xfId="0" applyNumberFormat="1" applyFont="1" applyBorder="1" applyAlignment="1">
      <alignment horizontal="center" wrapText="1"/>
    </xf>
    <xf numFmtId="10" fontId="12" fillId="0" borderId="0" xfId="0" applyNumberFormat="1" applyFont="1" applyAlignment="1">
      <alignment horizontal="center" wrapText="1"/>
    </xf>
    <xf numFmtId="0" fontId="8" fillId="0" borderId="1" xfId="0" applyFont="1" applyBorder="1" applyAlignment="1" quotePrefix="1">
      <alignment horizontal="center" vertical="center" wrapText="1"/>
    </xf>
  </cellXfs>
  <cellStyles count="54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Normal" xfId="49"/>
    <cellStyle name="常规 3 2" xfId="50"/>
    <cellStyle name="常规 3" xfId="51"/>
    <cellStyle name="常规 2" xfId="52"/>
    <cellStyle name="常规 2 2" xfId="53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33"/>
  <sheetViews>
    <sheetView tabSelected="1" zoomScale="110" zoomScaleNormal="110" topLeftCell="A6" workbookViewId="0">
      <selection activeCell="F8" sqref="F8"/>
    </sheetView>
  </sheetViews>
  <sheetFormatPr defaultColWidth="9" defaultRowHeight="14.25"/>
  <cols>
    <col min="1" max="1" width="5.06666666666667" style="22" customWidth="1"/>
    <col min="2" max="2" width="25" style="22" customWidth="1"/>
    <col min="3" max="3" width="14.6" style="22" customWidth="1"/>
    <col min="4" max="4" width="16.925" style="22" customWidth="1"/>
    <col min="5" max="5" width="22.525" style="22" customWidth="1"/>
    <col min="6" max="6" width="15.6" style="22" customWidth="1"/>
    <col min="7" max="7" width="14.4666666666667" style="22" customWidth="1"/>
    <col min="8" max="9" width="9" style="22"/>
    <col min="10" max="10" width="9.33333333333333" style="22"/>
    <col min="11" max="11" width="12.6333333333333" style="22"/>
    <col min="12" max="12" width="11.4666666666667" style="22"/>
    <col min="13" max="16384" width="9" style="22"/>
  </cols>
  <sheetData>
    <row r="1" ht="40.5" customHeight="1" spans="1:7">
      <c r="A1" s="23" t="s">
        <v>0</v>
      </c>
      <c r="B1" s="23"/>
      <c r="C1" s="23"/>
      <c r="D1" s="23"/>
      <c r="E1" s="23"/>
      <c r="F1" s="23"/>
      <c r="G1" s="23"/>
    </row>
    <row r="2" spans="1:7">
      <c r="A2" s="24"/>
      <c r="B2" s="24"/>
      <c r="C2" s="24"/>
      <c r="D2" s="24"/>
      <c r="E2" s="24"/>
      <c r="F2" s="24"/>
      <c r="G2" s="24"/>
    </row>
    <row r="3" ht="20.55" customHeight="1" spans="1:7">
      <c r="A3" s="25" t="s">
        <v>1</v>
      </c>
      <c r="B3" s="25"/>
      <c r="C3" s="25"/>
      <c r="D3" s="26"/>
      <c r="E3" s="26"/>
      <c r="F3" s="26" t="s">
        <v>2</v>
      </c>
      <c r="G3" s="26"/>
    </row>
    <row r="4" s="21" customFormat="1" ht="49.05" customHeight="1" spans="1:7">
      <c r="A4" s="27" t="s">
        <v>3</v>
      </c>
      <c r="B4" s="27"/>
      <c r="C4" s="28" t="s">
        <v>4</v>
      </c>
      <c r="D4" s="28"/>
      <c r="E4" s="27" t="s">
        <v>5</v>
      </c>
      <c r="F4" s="28" t="s">
        <v>6</v>
      </c>
      <c r="G4" s="28"/>
    </row>
    <row r="5" s="21" customFormat="1" ht="39" customHeight="1" spans="1:7">
      <c r="A5" s="27" t="s">
        <v>7</v>
      </c>
      <c r="B5" s="27"/>
      <c r="C5" s="29" t="s">
        <v>8</v>
      </c>
      <c r="D5" s="29"/>
      <c r="E5" s="27" t="s">
        <v>9</v>
      </c>
      <c r="F5" s="29" t="s">
        <v>10</v>
      </c>
      <c r="G5" s="29"/>
    </row>
    <row r="6" s="21" customFormat="1" ht="32.55" customHeight="1" spans="1:7">
      <c r="A6" s="27" t="s">
        <v>11</v>
      </c>
      <c r="B6" s="27"/>
      <c r="C6" s="30">
        <v>1657341</v>
      </c>
      <c r="D6" s="28"/>
      <c r="E6" s="27" t="s">
        <v>12</v>
      </c>
      <c r="F6" s="50">
        <f>F9</f>
        <v>836306.5884768</v>
      </c>
      <c r="G6" s="50"/>
    </row>
    <row r="7" s="21" customFormat="1" ht="124" customHeight="1" spans="1:7">
      <c r="A7" s="27" t="s">
        <v>13</v>
      </c>
      <c r="B7" s="27"/>
      <c r="C7" s="31" t="s">
        <v>14</v>
      </c>
      <c r="D7" s="31"/>
      <c r="E7" s="31"/>
      <c r="F7" s="31"/>
      <c r="G7" s="31"/>
    </row>
    <row r="8" s="21" customFormat="1" ht="45" customHeight="1" spans="1:7">
      <c r="A8" s="27" t="s">
        <v>15</v>
      </c>
      <c r="B8" s="27"/>
      <c r="C8" s="27" t="s">
        <v>16</v>
      </c>
      <c r="D8" s="27" t="s">
        <v>17</v>
      </c>
      <c r="E8" s="27" t="s">
        <v>18</v>
      </c>
      <c r="F8" s="27" t="s">
        <v>19</v>
      </c>
      <c r="G8" s="27" t="s">
        <v>20</v>
      </c>
    </row>
    <row r="9" s="21" customFormat="1" ht="31.5" customHeight="1" spans="1:7">
      <c r="A9" s="32" t="s">
        <v>21</v>
      </c>
      <c r="B9" s="32" t="s">
        <v>22</v>
      </c>
      <c r="C9" s="33">
        <v>1657341</v>
      </c>
      <c r="D9" s="33">
        <f>D10+D11+D20</f>
        <v>-821034.4115232</v>
      </c>
      <c r="E9" s="57" t="s">
        <v>23</v>
      </c>
      <c r="F9" s="51">
        <f>C9+D9</f>
        <v>836306.5884768</v>
      </c>
      <c r="G9" s="57" t="s">
        <v>24</v>
      </c>
    </row>
    <row r="10" s="21" customFormat="1" ht="48.5" customHeight="1" spans="1:7">
      <c r="A10" s="34" t="s">
        <v>25</v>
      </c>
      <c r="B10" s="35" t="s">
        <v>26</v>
      </c>
      <c r="C10" s="36">
        <v>1367772</v>
      </c>
      <c r="D10" s="36">
        <v>-675058.08</v>
      </c>
      <c r="E10" s="52" t="s">
        <v>27</v>
      </c>
      <c r="F10" s="51">
        <f>C10+D10</f>
        <v>692713.92</v>
      </c>
      <c r="G10" s="57" t="s">
        <v>24</v>
      </c>
    </row>
    <row r="11" s="21" customFormat="1" ht="30" customHeight="1" spans="1:7">
      <c r="A11" s="35" t="s">
        <v>28</v>
      </c>
      <c r="B11" s="35" t="s">
        <v>29</v>
      </c>
      <c r="C11" s="37">
        <v>195757</v>
      </c>
      <c r="D11" s="36">
        <f t="shared" ref="D11:D20" si="0">F11-C11</f>
        <v>-91988.454784</v>
      </c>
      <c r="E11" s="52"/>
      <c r="F11" s="51">
        <f>SUM(F12:F19)</f>
        <v>103768.545216</v>
      </c>
      <c r="G11" s="28"/>
    </row>
    <row r="12" s="21" customFormat="1" ht="23.55" customHeight="1" spans="1:7">
      <c r="A12" s="38">
        <v>1</v>
      </c>
      <c r="B12" s="39" t="s">
        <v>30</v>
      </c>
      <c r="C12" s="40">
        <v>0</v>
      </c>
      <c r="D12" s="36">
        <f t="shared" si="0"/>
        <v>13854.2784</v>
      </c>
      <c r="E12" s="28" t="s">
        <v>31</v>
      </c>
      <c r="F12" s="51">
        <f>F10*0.02</f>
        <v>13854.2784</v>
      </c>
      <c r="G12" s="52" t="s">
        <v>32</v>
      </c>
    </row>
    <row r="13" s="21" customFormat="1" ht="20.55" customHeight="1" spans="1:7">
      <c r="A13" s="38">
        <v>2</v>
      </c>
      <c r="B13" s="39" t="s">
        <v>33</v>
      </c>
      <c r="C13" s="40">
        <v>102475</v>
      </c>
      <c r="D13" s="36">
        <f t="shared" si="0"/>
        <v>-60912.1648</v>
      </c>
      <c r="E13" s="28" t="s">
        <v>34</v>
      </c>
      <c r="F13" s="51">
        <f>F10*0.06</f>
        <v>41562.8352</v>
      </c>
      <c r="G13" s="52" t="s">
        <v>35</v>
      </c>
    </row>
    <row r="14" s="21" customFormat="1" ht="24.5" customHeight="1" spans="1:7">
      <c r="A14" s="38">
        <v>3</v>
      </c>
      <c r="B14" s="39" t="s">
        <v>36</v>
      </c>
      <c r="C14" s="40">
        <v>45136</v>
      </c>
      <c r="D14" s="36">
        <f t="shared" si="0"/>
        <v>-22276.44064</v>
      </c>
      <c r="E14" s="28" t="s">
        <v>34</v>
      </c>
      <c r="F14" s="51">
        <f>F10*0.033</f>
        <v>22859.55936</v>
      </c>
      <c r="G14" s="52" t="s">
        <v>37</v>
      </c>
    </row>
    <row r="15" s="21" customFormat="1" ht="20.55" customHeight="1" spans="1:7">
      <c r="A15" s="38">
        <v>4</v>
      </c>
      <c r="B15" s="39" t="s">
        <v>38</v>
      </c>
      <c r="C15" s="41">
        <v>20517</v>
      </c>
      <c r="D15" s="36">
        <f t="shared" si="0"/>
        <v>-10126.2912</v>
      </c>
      <c r="E15" s="28" t="s">
        <v>34</v>
      </c>
      <c r="F15" s="53">
        <f>F10*0.015</f>
        <v>10390.7088</v>
      </c>
      <c r="G15" s="52" t="s">
        <v>39</v>
      </c>
    </row>
    <row r="16" s="21" customFormat="1" ht="23.55" customHeight="1" spans="1:7">
      <c r="A16" s="28">
        <v>5</v>
      </c>
      <c r="B16" s="42" t="s">
        <v>40</v>
      </c>
      <c r="C16" s="41">
        <v>7249</v>
      </c>
      <c r="D16" s="36">
        <f t="shared" si="0"/>
        <v>-3231.259264</v>
      </c>
      <c r="E16" s="28" t="s">
        <v>34</v>
      </c>
      <c r="F16" s="51">
        <f>F10*0.0058</f>
        <v>4017.740736</v>
      </c>
      <c r="G16" s="52" t="s">
        <v>41</v>
      </c>
    </row>
    <row r="17" s="21" customFormat="1" ht="21.5" customHeight="1" spans="1:7">
      <c r="A17" s="43">
        <v>6</v>
      </c>
      <c r="B17" s="39" t="s">
        <v>42</v>
      </c>
      <c r="C17" s="41">
        <v>13678</v>
      </c>
      <c r="D17" s="36">
        <f t="shared" si="0"/>
        <v>-6750.8608</v>
      </c>
      <c r="E17" s="28" t="s">
        <v>34</v>
      </c>
      <c r="F17" s="51">
        <f>F10*0.01</f>
        <v>6927.1392</v>
      </c>
      <c r="G17" s="52" t="s">
        <v>43</v>
      </c>
    </row>
    <row r="18" s="21" customFormat="1" ht="25.05" customHeight="1" spans="1:7">
      <c r="A18" s="38">
        <v>8</v>
      </c>
      <c r="B18" s="39" t="s">
        <v>44</v>
      </c>
      <c r="C18" s="41">
        <v>4103</v>
      </c>
      <c r="D18" s="36">
        <f t="shared" si="0"/>
        <v>-2024.85824</v>
      </c>
      <c r="E18" s="28" t="s">
        <v>34</v>
      </c>
      <c r="F18" s="51">
        <f>F10*0.003</f>
        <v>2078.14176</v>
      </c>
      <c r="G18" s="52" t="s">
        <v>45</v>
      </c>
    </row>
    <row r="19" s="21" customFormat="1" ht="26" customHeight="1" spans="1:7">
      <c r="A19" s="38">
        <v>10</v>
      </c>
      <c r="B19" s="39" t="s">
        <v>46</v>
      </c>
      <c r="C19" s="41">
        <v>2599</v>
      </c>
      <c r="D19" s="36">
        <f t="shared" si="0"/>
        <v>-520.85824</v>
      </c>
      <c r="E19" s="28" t="s">
        <v>34</v>
      </c>
      <c r="F19" s="51">
        <f>F10*0.003</f>
        <v>2078.14176</v>
      </c>
      <c r="G19" s="52" t="s">
        <v>45</v>
      </c>
    </row>
    <row r="20" s="21" customFormat="1" ht="26" customHeight="1" spans="1:7">
      <c r="A20" s="35" t="s">
        <v>47</v>
      </c>
      <c r="B20" s="35" t="s">
        <v>48</v>
      </c>
      <c r="C20" s="44">
        <v>93812</v>
      </c>
      <c r="D20" s="33">
        <f t="shared" si="0"/>
        <v>-53987.8767392</v>
      </c>
      <c r="E20" s="28" t="s">
        <v>34</v>
      </c>
      <c r="F20" s="51">
        <f>(F10+F11)*0.05</f>
        <v>39824.1232608</v>
      </c>
      <c r="G20" s="54" t="s">
        <v>49</v>
      </c>
    </row>
    <row r="21" s="21" customFormat="1" ht="102.5" customHeight="1" spans="1:7">
      <c r="A21" s="45" t="s">
        <v>50</v>
      </c>
      <c r="B21" s="46"/>
      <c r="C21" s="31" t="s">
        <v>51</v>
      </c>
      <c r="D21" s="31"/>
      <c r="E21" s="31"/>
      <c r="F21" s="31"/>
      <c r="G21" s="31"/>
    </row>
    <row r="22" s="21" customFormat="1" ht="69" customHeight="1" spans="1:7">
      <c r="A22" s="47" t="s">
        <v>52</v>
      </c>
      <c r="B22" s="48"/>
      <c r="C22" s="49"/>
      <c r="D22" s="49"/>
      <c r="E22" s="49"/>
      <c r="F22" s="49"/>
      <c r="G22" s="49"/>
    </row>
    <row r="23" s="21" customFormat="1" ht="20.2" customHeight="1" spans="1:7">
      <c r="A23" s="22"/>
      <c r="B23" s="22"/>
      <c r="C23" s="22"/>
      <c r="D23" s="22"/>
      <c r="E23" s="22"/>
      <c r="F23" s="22"/>
      <c r="G23" s="22"/>
    </row>
    <row r="24" s="21" customFormat="1" ht="17.2" customHeight="1" spans="1:10">
      <c r="A24" s="22"/>
      <c r="B24" s="22"/>
      <c r="C24" s="22"/>
      <c r="D24" s="22"/>
      <c r="E24" s="22"/>
      <c r="F24" s="22"/>
      <c r="G24" s="22"/>
      <c r="I24" s="55"/>
      <c r="J24" s="2"/>
    </row>
    <row r="25" s="21" customFormat="1" ht="18" customHeight="1" spans="1:10">
      <c r="A25" s="22"/>
      <c r="B25" s="22"/>
      <c r="C25" s="22"/>
      <c r="D25" s="22"/>
      <c r="E25" s="22"/>
      <c r="F25" s="22"/>
      <c r="G25" s="22"/>
      <c r="I25" s="55"/>
      <c r="J25" s="2"/>
    </row>
    <row r="26" s="21" customFormat="1" ht="17.2" customHeight="1" spans="1:10">
      <c r="A26" s="22"/>
      <c r="B26" s="22"/>
      <c r="C26" s="22"/>
      <c r="D26" s="22"/>
      <c r="E26" s="22"/>
      <c r="F26" s="22"/>
      <c r="G26" s="22"/>
      <c r="I26" s="55"/>
      <c r="J26" s="2"/>
    </row>
    <row r="27" s="21" customFormat="1" ht="33" customHeight="1" spans="1:9">
      <c r="A27" s="22"/>
      <c r="B27" s="22"/>
      <c r="C27" s="22"/>
      <c r="D27" s="22"/>
      <c r="E27" s="22"/>
      <c r="F27" s="22"/>
      <c r="G27" s="22"/>
      <c r="I27" s="56"/>
    </row>
    <row r="28" s="21" customFormat="1" ht="18" customHeight="1" spans="1:9">
      <c r="A28" s="22"/>
      <c r="B28" s="22"/>
      <c r="C28" s="22"/>
      <c r="D28" s="22"/>
      <c r="E28" s="22"/>
      <c r="F28" s="22"/>
      <c r="G28" s="22"/>
      <c r="I28" s="56"/>
    </row>
    <row r="29" s="21" customFormat="1" ht="18" customHeight="1" spans="1:9">
      <c r="A29" s="22"/>
      <c r="B29" s="22"/>
      <c r="C29" s="22"/>
      <c r="D29" s="22"/>
      <c r="E29" s="22"/>
      <c r="F29" s="22"/>
      <c r="G29" s="22"/>
      <c r="I29" s="56"/>
    </row>
    <row r="30" s="21" customFormat="1" ht="18" customHeight="1" spans="1:9">
      <c r="A30" s="22"/>
      <c r="B30" s="22"/>
      <c r="C30" s="22"/>
      <c r="D30" s="22"/>
      <c r="E30" s="22"/>
      <c r="F30" s="22"/>
      <c r="G30" s="22"/>
      <c r="I30" s="56"/>
    </row>
    <row r="31" s="21" customFormat="1" spans="1:7">
      <c r="A31" s="22"/>
      <c r="B31" s="22"/>
      <c r="C31" s="22"/>
      <c r="D31" s="22"/>
      <c r="E31" s="22"/>
      <c r="F31" s="22"/>
      <c r="G31" s="22"/>
    </row>
    <row r="32" s="21" customFormat="1" ht="84" customHeight="1" spans="1:7">
      <c r="A32" s="22"/>
      <c r="B32" s="22"/>
      <c r="C32" s="22"/>
      <c r="D32" s="22"/>
      <c r="E32" s="22"/>
      <c r="F32" s="22"/>
      <c r="G32" s="22"/>
    </row>
    <row r="33" ht="49.5" customHeight="1"/>
  </sheetData>
  <protectedRanges>
    <protectedRange sqref="B17" name="区域1_2_1_2"/>
  </protectedRanges>
  <mergeCells count="19">
    <mergeCell ref="A1:G1"/>
    <mergeCell ref="A3:C3"/>
    <mergeCell ref="F3:G3"/>
    <mergeCell ref="A4:B4"/>
    <mergeCell ref="C4:D4"/>
    <mergeCell ref="F4:G4"/>
    <mergeCell ref="A5:B5"/>
    <mergeCell ref="C5:D5"/>
    <mergeCell ref="F5:G5"/>
    <mergeCell ref="A6:B6"/>
    <mergeCell ref="C6:D6"/>
    <mergeCell ref="F6:G6"/>
    <mergeCell ref="A7:B7"/>
    <mergeCell ref="C7:G7"/>
    <mergeCell ref="A8:B8"/>
    <mergeCell ref="A21:B21"/>
    <mergeCell ref="C21:G21"/>
    <mergeCell ref="A22:B22"/>
    <mergeCell ref="C22:G22"/>
  </mergeCells>
  <printOptions horizontalCentered="1"/>
  <pageMargins left="0.707638888888889" right="0.707638888888889" top="0.747916666666667" bottom="0.747916666666667" header="0.313888888888889" footer="0.313888888888889"/>
  <pageSetup paperSize="9" scale="78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0"/>
  <sheetViews>
    <sheetView zoomScale="180" zoomScaleNormal="180" workbookViewId="0">
      <selection activeCell="E23" sqref="E23"/>
    </sheetView>
  </sheetViews>
  <sheetFormatPr defaultColWidth="9" defaultRowHeight="14.25"/>
  <cols>
    <col min="10" max="11" width="9.375"/>
    <col min="12" max="12" width="13.75"/>
  </cols>
  <sheetData>
    <row r="1" spans="1:12">
      <c r="A1" s="1" t="s">
        <v>53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</row>
    <row r="2" spans="1:12">
      <c r="A2" s="3" t="s">
        <v>54</v>
      </c>
      <c r="B2" s="4"/>
      <c r="C2" s="3" t="s">
        <v>55</v>
      </c>
      <c r="D2" s="4"/>
      <c r="E2" s="4"/>
      <c r="F2" s="4"/>
      <c r="G2" s="4"/>
      <c r="H2" s="4"/>
      <c r="I2" s="4"/>
      <c r="J2" s="4"/>
      <c r="K2" s="4"/>
      <c r="L2" s="3" t="s">
        <v>56</v>
      </c>
    </row>
    <row r="3" spans="1:12">
      <c r="A3" s="5" t="s">
        <v>21</v>
      </c>
      <c r="B3" s="5" t="s">
        <v>57</v>
      </c>
      <c r="C3" s="6" t="s">
        <v>5</v>
      </c>
      <c r="D3" s="7" t="s">
        <v>58</v>
      </c>
      <c r="E3" s="7"/>
      <c r="F3" s="7"/>
      <c r="G3" s="7"/>
      <c r="H3" s="7" t="s">
        <v>59</v>
      </c>
      <c r="I3" s="7"/>
      <c r="J3" s="7"/>
      <c r="K3" s="7"/>
      <c r="L3" s="6" t="s">
        <v>60</v>
      </c>
    </row>
    <row r="4" spans="1:12">
      <c r="A4" s="5"/>
      <c r="B4" s="5"/>
      <c r="C4" s="6"/>
      <c r="D4" s="8" t="s">
        <v>61</v>
      </c>
      <c r="E4" s="8" t="s">
        <v>62</v>
      </c>
      <c r="F4" s="8" t="s">
        <v>63</v>
      </c>
      <c r="G4" s="8" t="s">
        <v>64</v>
      </c>
      <c r="H4" s="8" t="s">
        <v>61</v>
      </c>
      <c r="I4" s="8" t="s">
        <v>62</v>
      </c>
      <c r="J4" s="8" t="s">
        <v>63</v>
      </c>
      <c r="K4" s="8" t="s">
        <v>64</v>
      </c>
      <c r="L4" s="6"/>
    </row>
    <row r="5" ht="24" spans="1:12">
      <c r="A5" s="9" t="s">
        <v>65</v>
      </c>
      <c r="B5" s="10" t="s">
        <v>66</v>
      </c>
      <c r="C5" s="10" t="s">
        <v>67</v>
      </c>
      <c r="D5" s="11" t="s">
        <v>68</v>
      </c>
      <c r="E5" s="15">
        <v>383.2</v>
      </c>
      <c r="F5" s="16">
        <v>44.72</v>
      </c>
      <c r="G5" s="17">
        <v>17136.7</v>
      </c>
      <c r="H5" s="11" t="s">
        <v>68</v>
      </c>
      <c r="I5" s="15">
        <v>383.2</v>
      </c>
      <c r="J5" s="15">
        <v>17.64</v>
      </c>
      <c r="K5" s="18">
        <f>I5*J5</f>
        <v>6759.648</v>
      </c>
      <c r="L5" s="19">
        <f>K5-G5</f>
        <v>-10377.052</v>
      </c>
    </row>
    <row r="6" ht="24" spans="1:12">
      <c r="A6" s="9" t="s">
        <v>69</v>
      </c>
      <c r="B6" s="10" t="s">
        <v>70</v>
      </c>
      <c r="C6" s="10" t="s">
        <v>71</v>
      </c>
      <c r="D6" s="11" t="s">
        <v>68</v>
      </c>
      <c r="E6" s="15">
        <v>383.2</v>
      </c>
      <c r="F6" s="16">
        <v>802.89</v>
      </c>
      <c r="G6" s="17">
        <v>307667.45</v>
      </c>
      <c r="H6" s="11" t="s">
        <v>68</v>
      </c>
      <c r="I6" s="15">
        <v>383.2</v>
      </c>
      <c r="J6" s="15">
        <v>453.85</v>
      </c>
      <c r="K6" s="18">
        <f t="shared" ref="K6:K19" si="0">I6*J6</f>
        <v>173915.32</v>
      </c>
      <c r="L6" s="19">
        <f t="shared" ref="L6:L19" si="1">K6-G6</f>
        <v>-133752.13</v>
      </c>
    </row>
    <row r="7" ht="24" spans="1:12">
      <c r="A7" s="9" t="s">
        <v>72</v>
      </c>
      <c r="B7" s="10" t="s">
        <v>73</v>
      </c>
      <c r="C7" s="10" t="s">
        <v>74</v>
      </c>
      <c r="D7" s="11" t="s">
        <v>75</v>
      </c>
      <c r="E7" s="15">
        <v>125.6</v>
      </c>
      <c r="F7" s="16">
        <v>290.22</v>
      </c>
      <c r="G7" s="17">
        <v>36451.63</v>
      </c>
      <c r="H7" s="11" t="s">
        <v>75</v>
      </c>
      <c r="I7" s="15">
        <v>125.6</v>
      </c>
      <c r="J7" s="15">
        <v>183.94</v>
      </c>
      <c r="K7" s="18">
        <f t="shared" si="0"/>
        <v>23102.864</v>
      </c>
      <c r="L7" s="19">
        <f t="shared" si="1"/>
        <v>-13348.766</v>
      </c>
    </row>
    <row r="8" ht="24" spans="1:12">
      <c r="A8" s="9" t="s">
        <v>76</v>
      </c>
      <c r="B8" s="10" t="s">
        <v>77</v>
      </c>
      <c r="C8" s="10" t="s">
        <v>78</v>
      </c>
      <c r="D8" s="11" t="s">
        <v>75</v>
      </c>
      <c r="E8" s="15">
        <v>106</v>
      </c>
      <c r="F8" s="16">
        <v>290.22</v>
      </c>
      <c r="G8" s="17">
        <v>30763.32</v>
      </c>
      <c r="H8" s="11" t="s">
        <v>75</v>
      </c>
      <c r="I8" s="15">
        <v>106</v>
      </c>
      <c r="J8" s="15">
        <v>183.94</v>
      </c>
      <c r="K8" s="18">
        <f t="shared" si="0"/>
        <v>19497.64</v>
      </c>
      <c r="L8" s="19">
        <f t="shared" si="1"/>
        <v>-11265.68</v>
      </c>
    </row>
    <row r="9" ht="24" spans="1:12">
      <c r="A9" s="9" t="s">
        <v>79</v>
      </c>
      <c r="B9" s="10" t="s">
        <v>80</v>
      </c>
      <c r="C9" s="10" t="s">
        <v>81</v>
      </c>
      <c r="D9" s="11" t="s">
        <v>82</v>
      </c>
      <c r="E9" s="15">
        <v>32</v>
      </c>
      <c r="F9" s="16">
        <v>1727.88</v>
      </c>
      <c r="G9" s="17">
        <v>55292.16</v>
      </c>
      <c r="H9" s="11" t="s">
        <v>82</v>
      </c>
      <c r="I9" s="15">
        <v>32</v>
      </c>
      <c r="J9" s="15">
        <v>800</v>
      </c>
      <c r="K9" s="18">
        <f t="shared" si="0"/>
        <v>25600</v>
      </c>
      <c r="L9" s="19">
        <f t="shared" si="1"/>
        <v>-29692.16</v>
      </c>
    </row>
    <row r="10" ht="24" spans="1:12">
      <c r="A10" s="9" t="s">
        <v>83</v>
      </c>
      <c r="B10" s="10" t="s">
        <v>84</v>
      </c>
      <c r="C10" s="10" t="s">
        <v>85</v>
      </c>
      <c r="D10" s="11" t="s">
        <v>68</v>
      </c>
      <c r="E10" s="15">
        <v>383.2</v>
      </c>
      <c r="F10" s="16">
        <v>114.16</v>
      </c>
      <c r="G10" s="17">
        <v>43746.11</v>
      </c>
      <c r="H10" s="11" t="s">
        <v>68</v>
      </c>
      <c r="I10" s="15">
        <v>383.2</v>
      </c>
      <c r="J10" s="15">
        <v>83.54</v>
      </c>
      <c r="K10" s="18">
        <f t="shared" si="0"/>
        <v>32012.528</v>
      </c>
      <c r="L10" s="19">
        <f t="shared" si="1"/>
        <v>-11733.582</v>
      </c>
    </row>
    <row r="11" ht="24" spans="1:12">
      <c r="A11" s="9" t="s">
        <v>86</v>
      </c>
      <c r="B11" s="10" t="s">
        <v>87</v>
      </c>
      <c r="C11" s="10" t="s">
        <v>88</v>
      </c>
      <c r="D11" s="11" t="s">
        <v>89</v>
      </c>
      <c r="E11" s="15">
        <v>4.485</v>
      </c>
      <c r="F11" s="16">
        <v>10669.07</v>
      </c>
      <c r="G11" s="17">
        <v>47850.78</v>
      </c>
      <c r="H11" s="11" t="s">
        <v>89</v>
      </c>
      <c r="I11" s="15">
        <v>0.542</v>
      </c>
      <c r="J11" s="15">
        <v>10669.07</v>
      </c>
      <c r="K11" s="18">
        <f t="shared" si="0"/>
        <v>5782.63594</v>
      </c>
      <c r="L11" s="19">
        <f t="shared" si="1"/>
        <v>-42068.14406</v>
      </c>
    </row>
    <row r="12" ht="24" spans="1:12">
      <c r="A12" s="9" t="s">
        <v>90</v>
      </c>
      <c r="B12" s="10" t="s">
        <v>91</v>
      </c>
      <c r="C12" s="10" t="s">
        <v>92</v>
      </c>
      <c r="D12" s="11" t="s">
        <v>89</v>
      </c>
      <c r="E12" s="15">
        <v>17.082</v>
      </c>
      <c r="F12" s="16">
        <v>10922.61</v>
      </c>
      <c r="G12" s="17">
        <v>186580.02</v>
      </c>
      <c r="H12" s="11" t="s">
        <v>89</v>
      </c>
      <c r="I12" s="15">
        <v>2.754</v>
      </c>
      <c r="J12" s="15">
        <v>4352.87</v>
      </c>
      <c r="K12" s="18">
        <f t="shared" si="0"/>
        <v>11987.80398</v>
      </c>
      <c r="L12" s="19">
        <f t="shared" si="1"/>
        <v>-174592.21602</v>
      </c>
    </row>
    <row r="13" ht="24" spans="1:12">
      <c r="A13" s="9" t="s">
        <v>93</v>
      </c>
      <c r="B13" s="10" t="s">
        <v>94</v>
      </c>
      <c r="C13" s="10" t="s">
        <v>95</v>
      </c>
      <c r="D13" s="11" t="s">
        <v>89</v>
      </c>
      <c r="E13" s="15">
        <v>13.61</v>
      </c>
      <c r="F13" s="16">
        <v>12637.03</v>
      </c>
      <c r="G13" s="17">
        <v>171989.98</v>
      </c>
      <c r="H13" s="11" t="s">
        <v>89</v>
      </c>
      <c r="I13" s="15">
        <v>5.761</v>
      </c>
      <c r="J13" s="15">
        <v>6903.66</v>
      </c>
      <c r="K13" s="18">
        <f t="shared" si="0"/>
        <v>39771.98526</v>
      </c>
      <c r="L13" s="19">
        <f t="shared" si="1"/>
        <v>-132217.99474</v>
      </c>
    </row>
    <row r="14" ht="24" spans="1:12">
      <c r="A14" s="9" t="s">
        <v>96</v>
      </c>
      <c r="B14" s="10" t="s">
        <v>97</v>
      </c>
      <c r="C14" s="10" t="s">
        <v>98</v>
      </c>
      <c r="D14" s="11" t="s">
        <v>68</v>
      </c>
      <c r="E14" s="15">
        <v>87.42</v>
      </c>
      <c r="F14" s="16">
        <v>536.33</v>
      </c>
      <c r="G14" s="17">
        <v>46885.97</v>
      </c>
      <c r="H14" s="11" t="s">
        <v>68</v>
      </c>
      <c r="I14" s="15">
        <v>87.42</v>
      </c>
      <c r="J14" s="15">
        <v>362.46</v>
      </c>
      <c r="K14" s="18">
        <f t="shared" si="0"/>
        <v>31686.2532</v>
      </c>
      <c r="L14" s="19">
        <f t="shared" si="1"/>
        <v>-15199.7168</v>
      </c>
    </row>
    <row r="15" ht="48" spans="1:12">
      <c r="A15" s="9" t="s">
        <v>99</v>
      </c>
      <c r="B15" s="10" t="s">
        <v>100</v>
      </c>
      <c r="C15" s="10" t="s">
        <v>101</v>
      </c>
      <c r="D15" s="11" t="s">
        <v>89</v>
      </c>
      <c r="E15" s="15">
        <v>42.7</v>
      </c>
      <c r="F15" s="16">
        <v>1000</v>
      </c>
      <c r="G15" s="17">
        <v>42700</v>
      </c>
      <c r="H15" s="11" t="s">
        <v>89</v>
      </c>
      <c r="I15" s="15">
        <v>18.372</v>
      </c>
      <c r="J15" s="15">
        <v>1000</v>
      </c>
      <c r="K15" s="18">
        <f t="shared" si="0"/>
        <v>18372</v>
      </c>
      <c r="L15" s="19">
        <f t="shared" si="1"/>
        <v>-24328</v>
      </c>
    </row>
    <row r="16" ht="48" spans="1:12">
      <c r="A16" s="9" t="s">
        <v>102</v>
      </c>
      <c r="B16" s="10" t="s">
        <v>103</v>
      </c>
      <c r="C16" s="10" t="s">
        <v>104</v>
      </c>
      <c r="D16" s="11" t="s">
        <v>68</v>
      </c>
      <c r="E16" s="15">
        <v>338</v>
      </c>
      <c r="F16" s="16">
        <v>280</v>
      </c>
      <c r="G16" s="17">
        <v>94640</v>
      </c>
      <c r="H16" s="11" t="s">
        <v>68</v>
      </c>
      <c r="I16" s="15">
        <v>338</v>
      </c>
      <c r="J16" s="15">
        <v>150</v>
      </c>
      <c r="K16" s="18">
        <f t="shared" si="0"/>
        <v>50700</v>
      </c>
      <c r="L16" s="19">
        <f t="shared" si="1"/>
        <v>-43940</v>
      </c>
    </row>
    <row r="17" ht="36" spans="1:12">
      <c r="A17" s="9" t="s">
        <v>105</v>
      </c>
      <c r="B17" s="10" t="s">
        <v>106</v>
      </c>
      <c r="C17" s="10" t="s">
        <v>107</v>
      </c>
      <c r="D17" s="11" t="s">
        <v>68</v>
      </c>
      <c r="E17" s="15">
        <v>338</v>
      </c>
      <c r="F17" s="16">
        <v>50</v>
      </c>
      <c r="G17" s="17">
        <v>16900</v>
      </c>
      <c r="H17" s="11" t="s">
        <v>68</v>
      </c>
      <c r="I17" s="15">
        <v>338</v>
      </c>
      <c r="J17" s="15">
        <v>23.72</v>
      </c>
      <c r="K17" s="18">
        <f t="shared" si="0"/>
        <v>8017.36</v>
      </c>
      <c r="L17" s="19">
        <f t="shared" si="1"/>
        <v>-8882.64</v>
      </c>
    </row>
    <row r="18" ht="24" spans="1:12">
      <c r="A18" s="9" t="s">
        <v>108</v>
      </c>
      <c r="B18" s="10" t="s">
        <v>109</v>
      </c>
      <c r="C18" s="10" t="s">
        <v>110</v>
      </c>
      <c r="D18" s="11" t="s">
        <v>68</v>
      </c>
      <c r="E18" s="15">
        <v>338</v>
      </c>
      <c r="F18" s="16">
        <v>20</v>
      </c>
      <c r="G18" s="17">
        <v>6760</v>
      </c>
      <c r="H18" s="11" t="s">
        <v>68</v>
      </c>
      <c r="I18" s="15">
        <v>0</v>
      </c>
      <c r="J18" s="15">
        <v>20</v>
      </c>
      <c r="K18" s="18">
        <f t="shared" si="0"/>
        <v>0</v>
      </c>
      <c r="L18" s="19">
        <f t="shared" si="1"/>
        <v>-6760</v>
      </c>
    </row>
    <row r="19" spans="1:12">
      <c r="A19" s="9" t="s">
        <v>111</v>
      </c>
      <c r="B19" s="10" t="s">
        <v>112</v>
      </c>
      <c r="C19" s="10" t="s">
        <v>113</v>
      </c>
      <c r="D19" s="11" t="s">
        <v>114</v>
      </c>
      <c r="E19" s="15">
        <v>1</v>
      </c>
      <c r="F19" s="16">
        <v>16900</v>
      </c>
      <c r="G19" s="17">
        <v>16900</v>
      </c>
      <c r="H19" s="11" t="s">
        <v>114</v>
      </c>
      <c r="I19" s="15">
        <v>0</v>
      </c>
      <c r="J19" s="15">
        <v>16900</v>
      </c>
      <c r="K19" s="18">
        <f t="shared" si="0"/>
        <v>0</v>
      </c>
      <c r="L19" s="19">
        <f t="shared" si="1"/>
        <v>-16900</v>
      </c>
    </row>
    <row r="20" spans="1:12">
      <c r="A20" s="12" t="s">
        <v>115</v>
      </c>
      <c r="B20" s="13"/>
      <c r="C20" s="14"/>
      <c r="D20" s="14"/>
      <c r="E20" s="14"/>
      <c r="F20" s="14"/>
      <c r="G20" s="14"/>
      <c r="H20" s="14"/>
      <c r="I20" s="14"/>
      <c r="J20" s="14"/>
      <c r="K20" s="20"/>
      <c r="L20" s="12">
        <f>SUM(L5:L19)</f>
        <v>-675058.08162</v>
      </c>
    </row>
  </sheetData>
  <mergeCells count="8">
    <mergeCell ref="A1:L1"/>
    <mergeCell ref="D3:G3"/>
    <mergeCell ref="H3:K3"/>
    <mergeCell ref="B20:K20"/>
    <mergeCell ref="A3:A4"/>
    <mergeCell ref="B3:B4"/>
    <mergeCell ref="C3:C4"/>
    <mergeCell ref="L3:L4"/>
  </mergeCells>
  <pageMargins left="0.699305555555556" right="0.699305555555556" top="0.75" bottom="0.75" header="0.3" footer="0.3"/>
  <pageSetup paperSize="9" orientation="portrait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1" master="">
    <arrUserId title="区域1_2_1_2" rangeCreator="" othersAccessPermission="edit"/>
  </rangeList>
  <rangeList sheetStid="3" master=""/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评审意见表</vt:lpstr>
      <vt:lpstr>增减明细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lan</dc:creator>
  <cp:lastModifiedBy>瑜</cp:lastModifiedBy>
  <dcterms:created xsi:type="dcterms:W3CDTF">2006-09-17T16:00:00Z</dcterms:created>
  <cp:lastPrinted>2019-09-05T07:25:00Z</cp:lastPrinted>
  <dcterms:modified xsi:type="dcterms:W3CDTF">2024-08-08T17:22:20Z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2052-12.8.2.15209</vt:lpwstr>
  </property>
  <property fmtid="{D5CDD505-2E9C-101B-9397-08002B2CF9AE}" pid="3" name="ICV">
    <vt:lpwstr>F3603651DDF7407588F2D269C2F0ACF6_13</vt:lpwstr>
  </property>
</Properties>
</file>