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795" windowHeight="11925"/>
  </bookViews>
  <sheets>
    <sheet name="评审意见表" sheetId="1" r:id="rId1"/>
    <sheet name="Sheet3" sheetId="3" r:id="rId2"/>
  </sheets>
  <externalReferences>
    <externalReference r:id="rId3"/>
  </externalReferences>
  <calcPr calcId="144525"/>
</workbook>
</file>

<file path=xl/sharedStrings.xml><?xml version="1.0" encoding="utf-8"?>
<sst xmlns="http://schemas.openxmlformats.org/spreadsheetml/2006/main" count="62" uniqueCount="53">
  <si>
    <t>福建省文物局申请2025年国家文物保护专项
项目预算专家组评审意见表</t>
  </si>
  <si>
    <t>评审单位：福建省文物局</t>
  </si>
  <si>
    <t>单位：元</t>
  </si>
  <si>
    <t>项目编号</t>
  </si>
  <si>
    <t>24-7-02-3500-0460</t>
  </si>
  <si>
    <t>项目名称</t>
  </si>
  <si>
    <t>永安小陶革命旧址群之积庆堂文物保护修缮工程</t>
  </si>
  <si>
    <t>项目单位</t>
  </si>
  <si>
    <t>永安市文体和旅游局</t>
  </si>
  <si>
    <t>方案批复文号</t>
  </si>
  <si>
    <t>闽文物字〔2021〕160号</t>
  </si>
  <si>
    <t>中央财政补助经费申请金额</t>
  </si>
  <si>
    <t>中央财政补助经费审核金额</t>
  </si>
  <si>
    <t>项目概况</t>
  </si>
  <si>
    <t xml:space="preserve">    小陶革命旧址群位于永安市西南部，包括北上抗日先遣队驻扎点暨红一军团垇头战区指挥部旧址、红一军团驻扎点等多处古建筑。积庆堂位于小陶镇美坂村文川溪的西岸，是闽学四贤罗从彦的后裔、开基祖真辉公第九代孙书孙公建于清道光十八年（1838），坐东南朝西北，占地面积约 3650 平方面米，建筑面积2540平方米。围龙屋布局，本次修缮工程满园包括整个建筑区域，即禾坪、下厅、前天井及左右花厅、上厅、化胎以及左右各二路横屋等。维修项目包括地坪、墙体、大木栋架、门窗工程、屋面、室内隔墙、庭院铺装以及照明、给水设备安装等。
</t>
  </si>
  <si>
    <t>支出细目</t>
  </si>
  <si>
    <t>申请中央财政补助经费</t>
  </si>
  <si>
    <t>增减金额</t>
  </si>
  <si>
    <t>评审意见和核减理由</t>
  </si>
  <si>
    <t>审核金额</t>
  </si>
  <si>
    <t>备注</t>
  </si>
  <si>
    <t>序号</t>
  </si>
  <si>
    <t>合 计</t>
  </si>
  <si>
    <t>---</t>
  </si>
  <si>
    <t>--</t>
  </si>
  <si>
    <t>一</t>
  </si>
  <si>
    <t>工程费用</t>
  </si>
  <si>
    <t>整体工程量及部分项目单价偏高，部分项目不在设计方案中，予以核减。</t>
  </si>
  <si>
    <t>二</t>
  </si>
  <si>
    <t>工程建设其他费</t>
  </si>
  <si>
    <t>勘察费</t>
  </si>
  <si>
    <t>漏项调增</t>
  </si>
  <si>
    <t>按2%计取</t>
  </si>
  <si>
    <t>设计费</t>
  </si>
  <si>
    <t>计算基数改变核减</t>
  </si>
  <si>
    <t>按6%计取</t>
  </si>
  <si>
    <t>工程监理费</t>
  </si>
  <si>
    <t>按3.3%计取</t>
  </si>
  <si>
    <t>建设单位管理费</t>
  </si>
  <si>
    <t>按1.5%计取</t>
  </si>
  <si>
    <t>工程量清单和招标控制价编制费</t>
  </si>
  <si>
    <t>按0.58%计取</t>
  </si>
  <si>
    <t>招标代理费</t>
  </si>
  <si>
    <t>按1%计取</t>
  </si>
  <si>
    <t>审计费</t>
  </si>
  <si>
    <t>按0.3%计取</t>
  </si>
  <si>
    <t>工程保险费</t>
  </si>
  <si>
    <t>三</t>
  </si>
  <si>
    <t>基本预备费</t>
  </si>
  <si>
    <t>按（一）+（二）之和的5%取费</t>
  </si>
  <si>
    <t>评审专家
综合意见及建议</t>
  </si>
  <si>
    <r>
      <rPr>
        <sz val="12"/>
        <color rgb="FFFF0000"/>
        <rFont val="宋体"/>
        <charset val="134"/>
        <scheme val="minor"/>
      </rPr>
      <t xml:space="preserve">  </t>
    </r>
    <r>
      <rPr>
        <sz val="12"/>
        <rFont val="宋体"/>
        <charset val="134"/>
        <scheme val="minor"/>
      </rPr>
      <t xml:space="preserve"> 整体工程量及综合单价偏高。因工程费用核减，设计费、工程监理费、工程量清单和招标控制价编制费、招标代理费、审计费、基本预备费相应减少；建设单位管理费、勘察费、工程保险费漏报予以调增。经审核调整后，该项目造价总体基本合理。</t>
    </r>
  </si>
  <si>
    <t>评审专家签字</t>
  </si>
</sst>
</file>

<file path=xl/styles.xml><?xml version="1.0" encoding="utf-8"?>
<styleSheet xmlns="http://schemas.openxmlformats.org/spreadsheetml/2006/main">
  <numFmts count="6">
    <numFmt numFmtId="176" formatCode="0.00_);[Red]\(0.00\)"/>
    <numFmt numFmtId="177" formatCode="0.00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6">
    <font>
      <sz val="11"/>
      <color theme="1"/>
      <name val="宋体"/>
      <charset val="134"/>
      <scheme val="minor"/>
    </font>
    <font>
      <sz val="16"/>
      <name val="方正小标宋简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2"/>
      <color indexed="8"/>
      <name val="黑体"/>
      <charset val="134"/>
    </font>
    <font>
      <sz val="12"/>
      <color theme="1"/>
      <name val="宋体"/>
      <charset val="134"/>
    </font>
    <font>
      <b/>
      <sz val="12"/>
      <color indexed="8"/>
      <name val="宋体"/>
      <charset val="134"/>
    </font>
    <font>
      <b/>
      <sz val="12"/>
      <name val="宋体"/>
      <charset val="134"/>
    </font>
    <font>
      <b/>
      <sz val="11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b/>
      <sz val="12"/>
      <color theme="1"/>
      <name val="楷体"/>
      <charset val="134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</font>
    <font>
      <sz val="11"/>
      <color rgb="FFFF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Calibri"/>
      <charset val="134"/>
    </font>
    <font>
      <sz val="12"/>
      <color indexed="8"/>
      <name val="宋体"/>
      <charset val="134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4">
    <xf numFmtId="0" fontId="0" fillId="0" borderId="0"/>
    <xf numFmtId="0" fontId="23" fillId="0" borderId="0"/>
    <xf numFmtId="0" fontId="22" fillId="0" borderId="0"/>
    <xf numFmtId="0" fontId="15" fillId="25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3" fillId="0" borderId="0"/>
    <xf numFmtId="0" fontId="15" fillId="14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22" fillId="0" borderId="0">
      <alignment vertical="center"/>
    </xf>
    <xf numFmtId="0" fontId="15" fillId="34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2" fillId="31" borderId="10" applyNumberFormat="0" applyAlignment="0" applyProtection="0">
      <alignment vertical="center"/>
    </xf>
    <xf numFmtId="0" fontId="33" fillId="0" borderId="5" applyNumberFormat="0" applyFill="0" applyAlignment="0" applyProtection="0">
      <alignment vertical="center"/>
    </xf>
    <xf numFmtId="0" fontId="34" fillId="32" borderId="7" applyNumberFormat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7" fillId="18" borderId="9" applyNumberFormat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5" fillId="18" borderId="7" applyNumberFormat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0" fillId="9" borderId="6" applyNumberFormat="0" applyFont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0" fillId="0" borderId="0"/>
    <xf numFmtId="0" fontId="15" fillId="30" borderId="0" applyNumberFormat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</cellStyleXfs>
  <cellXfs count="3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horizontal="center"/>
    </xf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 wrapText="1"/>
    </xf>
    <xf numFmtId="177" fontId="5" fillId="0" borderId="1" xfId="7" applyNumberFormat="1" applyFont="1" applyFill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177" fontId="7" fillId="0" borderId="1" xfId="1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177" fontId="8" fillId="0" borderId="1" xfId="1" applyNumberFormat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/>
    </xf>
    <xf numFmtId="177" fontId="4" fillId="3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  <xf numFmtId="0" fontId="11" fillId="0" borderId="1" xfId="0" applyFont="1" applyBorder="1" applyAlignment="1">
      <alignment horizontal="center"/>
    </xf>
    <xf numFmtId="176" fontId="3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13" fillId="0" borderId="1" xfId="0" applyFont="1" applyFill="1" applyBorder="1" applyAlignment="1">
      <alignment horizontal="center" vertical="center" wrapText="1"/>
    </xf>
    <xf numFmtId="10" fontId="6" fillId="0" borderId="0" xfId="0" applyNumberFormat="1" applyFont="1" applyBorder="1" applyAlignment="1">
      <alignment horizontal="center" wrapText="1"/>
    </xf>
    <xf numFmtId="0" fontId="0" fillId="0" borderId="0" xfId="0" applyBorder="1" applyAlignment="1">
      <alignment horizontal="center" vertical="center"/>
    </xf>
    <xf numFmtId="10" fontId="6" fillId="0" borderId="0" xfId="0" applyNumberFormat="1" applyFont="1" applyAlignment="1">
      <alignment horizontal="center" wrapText="1"/>
    </xf>
    <xf numFmtId="0" fontId="14" fillId="0" borderId="0" xfId="0" applyFont="1" applyAlignment="1">
      <alignment horizontal="center" vertical="center"/>
    </xf>
    <xf numFmtId="0" fontId="3" fillId="0" borderId="1" xfId="0" applyFont="1" applyBorder="1" applyAlignment="1" quotePrefix="1">
      <alignment horizontal="center" vertical="center" wrapText="1"/>
    </xf>
  </cellXfs>
  <cellStyles count="54">
    <cellStyle name="常规" xfId="0" builtinId="0"/>
    <cellStyle name="常规 3 2" xfId="1"/>
    <cellStyle name="Normal" xfId="2"/>
    <cellStyle name="强调文字颜色 6" xfId="3" builtinId="49"/>
    <cellStyle name="20% - 强调文字颜色 5" xfId="4" builtinId="46"/>
    <cellStyle name="20% - 强调文字颜色 4" xfId="5" builtinId="42"/>
    <cellStyle name="强调文字颜色 4" xfId="6" builtinId="41"/>
    <cellStyle name="常规 3" xfId="7"/>
    <cellStyle name="60% - 强调文字颜色 6" xfId="8" builtinId="52"/>
    <cellStyle name="40% - 强调文字颜色 3" xfId="9" builtinId="39"/>
    <cellStyle name="强调文字颜色 3" xfId="10" builtinId="37"/>
    <cellStyle name="60% - 强调文字颜色 2" xfId="11" builtinId="36"/>
    <cellStyle name="常规 2" xfId="12"/>
    <cellStyle name="60% - 强调文字颜色 5" xfId="13" builtinId="48"/>
    <cellStyle name="40% - 强调文字颜色 2" xfId="14" builtinId="35"/>
    <cellStyle name="40% - 强调文字颜色 5" xfId="15" builtinId="47"/>
    <cellStyle name="20% - 强调文字颜色 2" xfId="16" builtinId="34"/>
    <cellStyle name="标题" xfId="17" builtinId="15"/>
    <cellStyle name="已访问的超链接" xfId="18" builtinId="9"/>
    <cellStyle name="检查单元格" xfId="19" builtinId="23"/>
    <cellStyle name="标题 1" xfId="20" builtinId="16"/>
    <cellStyle name="输入" xfId="21" builtinId="20"/>
    <cellStyle name="超链接" xfId="22" builtinId="8"/>
    <cellStyle name="输出" xfId="23" builtinId="21"/>
    <cellStyle name="40% - 强调文字颜色 6" xfId="24" builtinId="51"/>
    <cellStyle name="20% - 强调文字颜色 3" xfId="25" builtinId="38"/>
    <cellStyle name="货币[0]" xfId="26" builtinId="7"/>
    <cellStyle name="标题 3" xfId="27" builtinId="18"/>
    <cellStyle name="解释性文本" xfId="28" builtinId="53"/>
    <cellStyle name="计算" xfId="29" builtinId="22"/>
    <cellStyle name="60% - 强调文字颜色 1" xfId="30" builtinId="32"/>
    <cellStyle name="千位分隔[0]" xfId="31" builtinId="6"/>
    <cellStyle name="60% - 强调文字颜色 3" xfId="32" builtinId="40"/>
    <cellStyle name="注释" xfId="33" builtinId="10"/>
    <cellStyle name="好" xfId="34" builtinId="26"/>
    <cellStyle name="货币" xfId="35" builtinId="4"/>
    <cellStyle name="千位分隔" xfId="36" builtinId="3"/>
    <cellStyle name="标题 2" xfId="37" builtinId="17"/>
    <cellStyle name="标题 4" xfId="38" builtinId="19"/>
    <cellStyle name="百分比" xfId="39" builtinId="5"/>
    <cellStyle name="链接单元格" xfId="40" builtinId="24"/>
    <cellStyle name="40% - 强调文字颜色 4" xfId="41" builtinId="43"/>
    <cellStyle name="20% - 强调文字颜色 1" xfId="42" builtinId="30"/>
    <cellStyle name="常规 2 2" xfId="43"/>
    <cellStyle name="强调文字颜色 5" xfId="44" builtinId="45"/>
    <cellStyle name="汇总" xfId="45" builtinId="25"/>
    <cellStyle name="强调文字颜色 2" xfId="46" builtinId="33"/>
    <cellStyle name="差" xfId="47" builtinId="27"/>
    <cellStyle name="20% - 强调文字颜色 6" xfId="48" builtinId="50"/>
    <cellStyle name="警告文本" xfId="49" builtinId="11"/>
    <cellStyle name="适中" xfId="50" builtinId="28"/>
    <cellStyle name="强调文字颜色 1" xfId="51" builtinId="29"/>
    <cellStyle name="60% - 强调文字颜色 4" xfId="52" builtinId="44"/>
    <cellStyle name="40% - 强调文字颜色 1" xfId="53" builtinId="31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.cxoffice/wechat/dosdevices/j:/usershare/&#24494;&#20449;&#19979;&#36733;/WeChat Files/wxid_xy8txc1t2htu22/FileStorage/File/2024-07/&#23567;&#38518;&#38761;&#21629;&#26087;&#22336;&#32676;&#20043;&#31215;&#24198;&#22530;&#20462;&#32558;&#24037;&#31243;&#39044;&#31639;&#2007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预算书"/>
      <sheetName val="工程项目造价汇总表(含分项)"/>
      <sheetName val="单项工程造价汇总表(含分项)"/>
      <sheetName val="单位工程造价汇总表(含细项)"/>
      <sheetName val="分部分项工程量清单与计价表(含定额)"/>
      <sheetName val="单价措施项目清单与计价表(含定额)"/>
      <sheetName val="其他项目清单与计价汇总表"/>
      <sheetName val="暂列金额明细表"/>
      <sheetName val="专业工程暂估价明细表"/>
      <sheetName val="人工、材料设备、机械汇总表"/>
    </sheetNames>
    <sheetDataSet>
      <sheetData sheetId="0"/>
      <sheetData sheetId="1">
        <row r="17">
          <cell r="D17">
            <v>5048982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4"/>
  <sheetViews>
    <sheetView tabSelected="1" workbookViewId="0">
      <selection activeCell="F26" sqref="F26"/>
    </sheetView>
  </sheetViews>
  <sheetFormatPr defaultColWidth="9" defaultRowHeight="13.5"/>
  <cols>
    <col min="1" max="1" width="5.125" style="2" customWidth="1"/>
    <col min="2" max="2" width="30.125" style="2" customWidth="1"/>
    <col min="3" max="3" width="14.625" style="2" customWidth="1"/>
    <col min="4" max="4" width="16.875" style="2" customWidth="1"/>
    <col min="5" max="5" width="21.375" style="2" customWidth="1"/>
    <col min="6" max="6" width="15.625" style="2" customWidth="1"/>
    <col min="7" max="7" width="15.5083333333333" style="2" customWidth="1"/>
    <col min="8" max="8" width="9" style="2"/>
    <col min="9" max="9" width="13.8583333333333" style="2"/>
    <col min="10" max="10" width="9.375" style="2"/>
    <col min="11" max="11" width="12.625" style="2"/>
    <col min="12" max="12" width="11.5083333333333" style="2"/>
    <col min="13" max="16384" width="9" style="2"/>
  </cols>
  <sheetData>
    <row r="1" ht="40.5" customHeight="1" spans="1:7">
      <c r="A1" s="3" t="s">
        <v>0</v>
      </c>
      <c r="B1" s="3"/>
      <c r="C1" s="3"/>
      <c r="D1" s="3"/>
      <c r="E1" s="3"/>
      <c r="F1" s="3"/>
      <c r="G1" s="3"/>
    </row>
    <row r="2" spans="1:7">
      <c r="A2" s="4"/>
      <c r="B2" s="4"/>
      <c r="C2" s="4"/>
      <c r="D2" s="4"/>
      <c r="E2" s="4"/>
      <c r="F2" s="4"/>
      <c r="G2" s="4"/>
    </row>
    <row r="3" ht="20.65" customHeight="1" spans="1:7">
      <c r="A3" s="5" t="s">
        <v>1</v>
      </c>
      <c r="B3" s="5"/>
      <c r="C3" s="5"/>
      <c r="D3" s="6"/>
      <c r="E3" s="6"/>
      <c r="F3" s="6" t="s">
        <v>2</v>
      </c>
      <c r="G3" s="6"/>
    </row>
    <row r="4" s="1" customFormat="1" ht="45" customHeight="1" spans="1:7">
      <c r="A4" s="7" t="s">
        <v>3</v>
      </c>
      <c r="B4" s="7"/>
      <c r="C4" s="8" t="s">
        <v>4</v>
      </c>
      <c r="D4" s="8"/>
      <c r="E4" s="7" t="s">
        <v>5</v>
      </c>
      <c r="F4" s="8" t="s">
        <v>6</v>
      </c>
      <c r="G4" s="8"/>
    </row>
    <row r="5" s="1" customFormat="1" ht="45" customHeight="1" spans="1:7">
      <c r="A5" s="7" t="s">
        <v>7</v>
      </c>
      <c r="B5" s="7"/>
      <c r="C5" s="9" t="s">
        <v>8</v>
      </c>
      <c r="D5" s="9"/>
      <c r="E5" s="7" t="s">
        <v>9</v>
      </c>
      <c r="F5" s="9" t="s">
        <v>10</v>
      </c>
      <c r="G5" s="9"/>
    </row>
    <row r="6" s="1" customFormat="1" ht="45" customHeight="1" spans="1:7">
      <c r="A6" s="7" t="s">
        <v>11</v>
      </c>
      <c r="B6" s="7"/>
      <c r="C6" s="10">
        <f>C9</f>
        <v>5048982</v>
      </c>
      <c r="D6" s="8"/>
      <c r="E6" s="7" t="s">
        <v>12</v>
      </c>
      <c r="F6" s="30">
        <f>F9</f>
        <v>3824531.59302759</v>
      </c>
      <c r="G6" s="30"/>
    </row>
    <row r="7" s="1" customFormat="1" ht="122.25" customHeight="1" spans="1:7">
      <c r="A7" s="7" t="s">
        <v>13</v>
      </c>
      <c r="B7" s="7"/>
      <c r="C7" s="11" t="s">
        <v>14</v>
      </c>
      <c r="D7" s="11"/>
      <c r="E7" s="11"/>
      <c r="F7" s="11"/>
      <c r="G7" s="11"/>
    </row>
    <row r="8" s="1" customFormat="1" ht="45" customHeight="1" spans="1:7">
      <c r="A8" s="7" t="s">
        <v>15</v>
      </c>
      <c r="B8" s="7"/>
      <c r="C8" s="7" t="s">
        <v>16</v>
      </c>
      <c r="D8" s="7" t="s">
        <v>17</v>
      </c>
      <c r="E8" s="7" t="s">
        <v>18</v>
      </c>
      <c r="F8" s="7" t="s">
        <v>19</v>
      </c>
      <c r="G8" s="7" t="s">
        <v>20</v>
      </c>
    </row>
    <row r="9" s="1" customFormat="1" ht="35.25" customHeight="1" spans="1:7">
      <c r="A9" s="12" t="s">
        <v>21</v>
      </c>
      <c r="B9" s="12" t="s">
        <v>22</v>
      </c>
      <c r="C9" s="13">
        <f>'[1]工程项目造价汇总表(含分项)'!$D$17</f>
        <v>5048982</v>
      </c>
      <c r="D9" s="13">
        <f>D10+D11+D20</f>
        <v>-1224450.40697241</v>
      </c>
      <c r="E9" s="38" t="s">
        <v>23</v>
      </c>
      <c r="F9" s="13">
        <f>C9+D9</f>
        <v>3824531.59302759</v>
      </c>
      <c r="G9" s="38" t="s">
        <v>24</v>
      </c>
    </row>
    <row r="10" s="1" customFormat="1" ht="48.6" customHeight="1" spans="1:7">
      <c r="A10" s="14" t="s">
        <v>25</v>
      </c>
      <c r="B10" s="15" t="s">
        <v>26</v>
      </c>
      <c r="C10" s="13">
        <f>C9-C11-C20</f>
        <v>4223722.29</v>
      </c>
      <c r="D10" s="16">
        <v>-1055857.4083</v>
      </c>
      <c r="E10" s="31" t="s">
        <v>27</v>
      </c>
      <c r="F10" s="13">
        <f>C10+D10</f>
        <v>3167864.8817</v>
      </c>
      <c r="G10" s="38" t="s">
        <v>24</v>
      </c>
    </row>
    <row r="11" s="1" customFormat="1" ht="39.95" customHeight="1" spans="1:8">
      <c r="A11" s="15" t="s">
        <v>28</v>
      </c>
      <c r="B11" s="15" t="s">
        <v>29</v>
      </c>
      <c r="C11" s="17">
        <f>SUM(C12:C19)</f>
        <v>549708.43</v>
      </c>
      <c r="D11" s="16">
        <f>F11-C11</f>
        <v>-75162.2707213401</v>
      </c>
      <c r="E11" s="31"/>
      <c r="F11" s="13">
        <f>SUM(F12:F19)</f>
        <v>474546.15927866</v>
      </c>
      <c r="G11" s="8"/>
      <c r="H11" s="32"/>
    </row>
    <row r="12" s="1" customFormat="1" ht="39.95" customHeight="1" spans="1:7">
      <c r="A12" s="18">
        <v>1</v>
      </c>
      <c r="B12" s="19" t="s">
        <v>30</v>
      </c>
      <c r="C12" s="20">
        <v>0</v>
      </c>
      <c r="D12" s="16">
        <f>F12-C12</f>
        <v>63357.297634</v>
      </c>
      <c r="E12" s="8" t="s">
        <v>31</v>
      </c>
      <c r="F12" s="13">
        <f>F10*0.02</f>
        <v>63357.297634</v>
      </c>
      <c r="G12" s="31" t="s">
        <v>32</v>
      </c>
    </row>
    <row r="13" s="1" customFormat="1" ht="39.95" customHeight="1" spans="1:7">
      <c r="A13" s="18">
        <v>2</v>
      </c>
      <c r="B13" s="21" t="s">
        <v>33</v>
      </c>
      <c r="C13" s="22">
        <v>288056.81</v>
      </c>
      <c r="D13" s="16">
        <f t="shared" ref="D13:D24" si="0">F13-C13</f>
        <v>-97984.917098</v>
      </c>
      <c r="E13" s="8" t="s">
        <v>34</v>
      </c>
      <c r="F13" s="13">
        <f>F10*0.06</f>
        <v>190071.892902</v>
      </c>
      <c r="G13" s="31" t="s">
        <v>35</v>
      </c>
    </row>
    <row r="14" s="1" customFormat="1" ht="39.95" customHeight="1" spans="1:7">
      <c r="A14" s="18">
        <v>3</v>
      </c>
      <c r="B14" s="21" t="s">
        <v>36</v>
      </c>
      <c r="C14" s="22">
        <v>158431.25</v>
      </c>
      <c r="D14" s="16">
        <f t="shared" si="0"/>
        <v>-53891.7089039</v>
      </c>
      <c r="E14" s="8" t="s">
        <v>34</v>
      </c>
      <c r="F14" s="13">
        <f>F10*0.033</f>
        <v>104539.5410961</v>
      </c>
      <c r="G14" s="31" t="s">
        <v>37</v>
      </c>
    </row>
    <row r="15" s="1" customFormat="1" ht="39.95" customHeight="1" spans="1:7">
      <c r="A15" s="18">
        <v>4</v>
      </c>
      <c r="B15" s="21" t="s">
        <v>38</v>
      </c>
      <c r="C15" s="22">
        <v>0</v>
      </c>
      <c r="D15" s="16">
        <f t="shared" si="0"/>
        <v>47517.9732255</v>
      </c>
      <c r="E15" s="8" t="s">
        <v>31</v>
      </c>
      <c r="F15" s="15">
        <f>F10*0.015</f>
        <v>47517.9732255</v>
      </c>
      <c r="G15" s="31" t="s">
        <v>39</v>
      </c>
    </row>
    <row r="16" s="1" customFormat="1" ht="39.95" customHeight="1" spans="1:7">
      <c r="A16" s="8">
        <v>5</v>
      </c>
      <c r="B16" s="21" t="s">
        <v>40</v>
      </c>
      <c r="C16" s="22">
        <v>21604.27</v>
      </c>
      <c r="D16" s="16">
        <f t="shared" si="0"/>
        <v>-3230.65368614</v>
      </c>
      <c r="E16" s="8" t="s">
        <v>34</v>
      </c>
      <c r="F16" s="13">
        <f>F10*0.0058</f>
        <v>18373.61631386</v>
      </c>
      <c r="G16" s="31" t="s">
        <v>41</v>
      </c>
    </row>
    <row r="17" s="1" customFormat="1" ht="39.95" customHeight="1" spans="1:7">
      <c r="A17" s="23">
        <v>6</v>
      </c>
      <c r="B17" s="21" t="s">
        <v>42</v>
      </c>
      <c r="C17" s="22">
        <v>33606.62</v>
      </c>
      <c r="D17" s="16">
        <f t="shared" si="0"/>
        <v>-1927.971183</v>
      </c>
      <c r="E17" s="8" t="s">
        <v>34</v>
      </c>
      <c r="F17" s="13">
        <f>F10*0.01</f>
        <v>31678.648817</v>
      </c>
      <c r="G17" s="31" t="s">
        <v>43</v>
      </c>
    </row>
    <row r="18" s="1" customFormat="1" ht="39.95" customHeight="1" spans="1:7">
      <c r="A18" s="18">
        <v>7</v>
      </c>
      <c r="B18" s="21" t="s">
        <v>44</v>
      </c>
      <c r="C18" s="22">
        <v>48009.48</v>
      </c>
      <c r="D18" s="16">
        <f t="shared" si="0"/>
        <v>-38505.8853549</v>
      </c>
      <c r="E18" s="8" t="s">
        <v>34</v>
      </c>
      <c r="F18" s="13">
        <f>F10*0.003</f>
        <v>9503.5946451</v>
      </c>
      <c r="G18" s="31" t="s">
        <v>45</v>
      </c>
    </row>
    <row r="19" s="1" customFormat="1" ht="39.95" customHeight="1" spans="1:7">
      <c r="A19" s="18">
        <v>8</v>
      </c>
      <c r="B19" s="21" t="s">
        <v>46</v>
      </c>
      <c r="C19" s="22">
        <v>0</v>
      </c>
      <c r="D19" s="16">
        <f t="shared" si="0"/>
        <v>9503.5946451</v>
      </c>
      <c r="E19" s="8" t="s">
        <v>31</v>
      </c>
      <c r="F19" s="13">
        <f>F10*0.003</f>
        <v>9503.5946451</v>
      </c>
      <c r="G19" s="31" t="s">
        <v>45</v>
      </c>
    </row>
    <row r="20" s="1" customFormat="1" ht="35.25" customHeight="1" spans="1:7">
      <c r="A20" s="15" t="s">
        <v>47</v>
      </c>
      <c r="B20" s="15" t="s">
        <v>48</v>
      </c>
      <c r="C20" s="24">
        <v>275551.28</v>
      </c>
      <c r="D20" s="13">
        <f t="shared" si="0"/>
        <v>-93430.727951067</v>
      </c>
      <c r="E20" s="8" t="s">
        <v>34</v>
      </c>
      <c r="F20" s="13">
        <f>(F10+F11)*0.05</f>
        <v>182120.552048933</v>
      </c>
      <c r="G20" s="33" t="s">
        <v>49</v>
      </c>
    </row>
    <row r="21" s="1" customFormat="1" ht="33" customHeight="1" spans="1:7">
      <c r="A21" s="15"/>
      <c r="B21" s="15"/>
      <c r="C21" s="24"/>
      <c r="D21" s="13"/>
      <c r="E21" s="8"/>
      <c r="F21" s="13"/>
      <c r="G21" s="33"/>
    </row>
    <row r="22" s="1" customFormat="1" ht="75.75" customHeight="1" spans="1:7">
      <c r="A22" s="25" t="s">
        <v>50</v>
      </c>
      <c r="B22" s="7"/>
      <c r="C22" s="26" t="s">
        <v>51</v>
      </c>
      <c r="D22" s="26"/>
      <c r="E22" s="26"/>
      <c r="F22" s="26"/>
      <c r="G22" s="26"/>
    </row>
    <row r="23" s="1" customFormat="1" ht="66" customHeight="1" spans="1:13">
      <c r="A23" s="27" t="s">
        <v>52</v>
      </c>
      <c r="B23" s="28"/>
      <c r="C23" s="29"/>
      <c r="D23" s="29"/>
      <c r="E23" s="29"/>
      <c r="F23" s="29"/>
      <c r="G23" s="29"/>
      <c r="M23" s="37"/>
    </row>
    <row r="24" s="1" customFormat="1" ht="20.25" customHeight="1" spans="1:7">
      <c r="A24" s="2"/>
      <c r="B24" s="2"/>
      <c r="C24" s="2"/>
      <c r="D24" s="2"/>
      <c r="E24" s="2"/>
      <c r="F24" s="2"/>
      <c r="G24" s="2"/>
    </row>
    <row r="25" s="1" customFormat="1" ht="17.25" customHeight="1" spans="1:10">
      <c r="A25" s="2"/>
      <c r="B25" s="2"/>
      <c r="C25" s="2"/>
      <c r="D25" s="2"/>
      <c r="E25" s="2"/>
      <c r="F25" s="2"/>
      <c r="G25" s="2"/>
      <c r="I25" s="34"/>
      <c r="J25" s="35"/>
    </row>
    <row r="26" s="1" customFormat="1" ht="18" customHeight="1" spans="1:10">
      <c r="A26" s="2"/>
      <c r="B26" s="2"/>
      <c r="C26" s="2"/>
      <c r="D26" s="2"/>
      <c r="E26" s="2"/>
      <c r="F26" s="2"/>
      <c r="G26" s="2"/>
      <c r="I26" s="34"/>
      <c r="J26" s="35"/>
    </row>
    <row r="27" s="1" customFormat="1" ht="17.25" customHeight="1" spans="1:10">
      <c r="A27" s="2"/>
      <c r="B27" s="2"/>
      <c r="C27" s="2"/>
      <c r="D27" s="2"/>
      <c r="E27" s="2"/>
      <c r="F27" s="2"/>
      <c r="G27" s="2"/>
      <c r="I27" s="34"/>
      <c r="J27" s="35"/>
    </row>
    <row r="28" s="1" customFormat="1" ht="33" customHeight="1" spans="1:9">
      <c r="A28" s="2"/>
      <c r="B28" s="2"/>
      <c r="C28" s="2"/>
      <c r="D28" s="2"/>
      <c r="E28" s="2"/>
      <c r="F28" s="2"/>
      <c r="G28" s="2"/>
      <c r="I28" s="36"/>
    </row>
    <row r="29" s="1" customFormat="1" ht="18" customHeight="1" spans="1:9">
      <c r="A29" s="2"/>
      <c r="B29" s="2"/>
      <c r="C29" s="2"/>
      <c r="D29" s="2"/>
      <c r="E29" s="2"/>
      <c r="F29" s="2"/>
      <c r="G29" s="2"/>
      <c r="I29" s="36"/>
    </row>
    <row r="30" s="1" customFormat="1" ht="18" customHeight="1" spans="1:9">
      <c r="A30" s="2"/>
      <c r="B30" s="2"/>
      <c r="C30" s="2"/>
      <c r="D30" s="2"/>
      <c r="E30" s="2"/>
      <c r="F30" s="2"/>
      <c r="G30" s="2"/>
      <c r="I30" s="36"/>
    </row>
    <row r="31" s="1" customFormat="1" ht="18" customHeight="1" spans="1:9">
      <c r="A31" s="2"/>
      <c r="B31" s="2"/>
      <c r="C31" s="2"/>
      <c r="D31" s="2"/>
      <c r="E31" s="2"/>
      <c r="F31" s="2"/>
      <c r="G31" s="2"/>
      <c r="I31" s="36"/>
    </row>
    <row r="32" s="1" customFormat="1" spans="1:7">
      <c r="A32" s="2"/>
      <c r="B32" s="2"/>
      <c r="C32" s="2"/>
      <c r="D32" s="2"/>
      <c r="E32" s="2"/>
      <c r="F32" s="2"/>
      <c r="G32" s="2"/>
    </row>
    <row r="33" s="1" customFormat="1" ht="84" customHeight="1" spans="1:7">
      <c r="A33" s="2"/>
      <c r="B33" s="2"/>
      <c r="C33" s="2"/>
      <c r="D33" s="2"/>
      <c r="E33" s="2"/>
      <c r="F33" s="2"/>
      <c r="G33" s="2"/>
    </row>
    <row r="34" ht="49.5" customHeight="1"/>
  </sheetData>
  <protectedRanges>
    <protectedRange sqref="B17" name="区域1_2_1_2"/>
  </protectedRanges>
  <mergeCells count="18">
    <mergeCell ref="A1:G1"/>
    <mergeCell ref="A3:C3"/>
    <mergeCell ref="F3:G3"/>
    <mergeCell ref="A4:B4"/>
    <mergeCell ref="C4:D4"/>
    <mergeCell ref="F4:G4"/>
    <mergeCell ref="A5:B5"/>
    <mergeCell ref="C5:D5"/>
    <mergeCell ref="F5:G5"/>
    <mergeCell ref="A6:B6"/>
    <mergeCell ref="C6:D6"/>
    <mergeCell ref="F6:G6"/>
    <mergeCell ref="A7:B7"/>
    <mergeCell ref="C7:G7"/>
    <mergeCell ref="A8:B8"/>
    <mergeCell ref="C22:G22"/>
    <mergeCell ref="A23:B23"/>
    <mergeCell ref="C23:G23"/>
  </mergeCells>
  <printOptions horizontalCentered="1"/>
  <pageMargins left="0.707638888888889" right="0.707638888888889" top="0.747916666666667" bottom="0.747916666666667" header="0.313888888888889" footer="0.313888888888889"/>
  <pageSetup paperSize="9" scale="66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评审意见表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</dc:creator>
  <cp:lastModifiedBy>user</cp:lastModifiedBy>
  <dcterms:created xsi:type="dcterms:W3CDTF">2006-09-18T08:00:00Z</dcterms:created>
  <cp:lastPrinted>2024-07-23T06:57:00Z</cp:lastPrinted>
  <dcterms:modified xsi:type="dcterms:W3CDTF">2024-08-14T15:47:45Z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2052-11.8.2.10953</vt:lpwstr>
  </property>
  <property fmtid="{D5CDD505-2E9C-101B-9397-08002B2CF9AE}" pid="3" name="ICV">
    <vt:lpwstr>7E63845AE6B643FCB778FCE7B7F3C69E_13</vt:lpwstr>
  </property>
</Properties>
</file>